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Amir\Dropbox\2025\25347\"/>
    </mc:Choice>
  </mc:AlternateContent>
  <xr:revisionPtr revIDLastSave="0" documentId="13_ncr:1_{C336F483-A0BC-4F03-A162-4B89A8938AFE}" xr6:coauthVersionLast="47" xr6:coauthVersionMax="47" xr10:uidLastSave="{00000000-0000-0000-0000-000000000000}"/>
  <bookViews>
    <workbookView xWindow="-108" yWindow="-108" windowWidth="30936" windowHeight="16776" activeTab="1" xr2:uid="{679D9C26-BEBA-4BFD-B5C7-1664F8ADC778}"/>
  </bookViews>
  <sheets>
    <sheet name="מבנים" sheetId="1" r:id="rId1"/>
    <sheet name="ציוד לביטוח אש" sheetId="2" r:id="rId2"/>
    <sheet name="ביטוח ציוד אלקטרוני" sheetId="3" r:id="rId3"/>
  </sheets>
  <definedNames>
    <definedName name="_xlnm.Print_Titles" localSheetId="0">מבנים!$1:$4</definedName>
    <definedName name="_xlnm.Print_Titles" localSheetId="1">'ציוד לביטוח אש'!$1:$5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3" l="1"/>
  <c r="D15" i="3" s="1"/>
  <c r="D32" i="2" l="1"/>
  <c r="D21" i="2"/>
  <c r="D29" i="2"/>
  <c r="D26" i="2"/>
  <c r="D25" i="2"/>
  <c r="D17" i="2"/>
  <c r="D16" i="2"/>
  <c r="D13" i="2"/>
  <c r="D11" i="2"/>
  <c r="D10" i="2"/>
  <c r="D8" i="2"/>
  <c r="D7" i="2"/>
  <c r="D19" i="2"/>
  <c r="H37" i="1"/>
  <c r="G40" i="1"/>
  <c r="G31" i="1"/>
  <c r="G28" i="1"/>
  <c r="G24" i="1"/>
  <c r="G20" i="1" l="1"/>
  <c r="H47" i="1"/>
  <c r="H46" i="1"/>
  <c r="H45" i="1"/>
  <c r="H44" i="1"/>
  <c r="H43" i="1"/>
  <c r="H42" i="1"/>
  <c r="H41" i="1"/>
  <c r="H40" i="1"/>
  <c r="H39" i="1"/>
  <c r="H38" i="1"/>
  <c r="E37" i="1"/>
  <c r="H36" i="1"/>
  <c r="E36" i="1"/>
  <c r="H35" i="1"/>
  <c r="H34" i="1"/>
  <c r="H33" i="1"/>
  <c r="H32" i="1"/>
  <c r="H31" i="1"/>
  <c r="H30" i="1"/>
  <c r="H29" i="1"/>
  <c r="H28" i="1"/>
  <c r="H27" i="1"/>
  <c r="H26" i="1"/>
  <c r="H24" i="1"/>
  <c r="H23" i="1"/>
  <c r="H22" i="1"/>
  <c r="H21" i="1"/>
  <c r="H20" i="1"/>
  <c r="F19" i="1"/>
  <c r="H19" i="1" s="1"/>
  <c r="H18" i="1"/>
  <c r="H17" i="1"/>
  <c r="H16" i="1"/>
  <c r="H15" i="1"/>
  <c r="H13" i="1"/>
  <c r="H12" i="1"/>
  <c r="H11" i="1"/>
  <c r="H10" i="1"/>
  <c r="H9" i="1"/>
  <c r="H8" i="1"/>
  <c r="H7" i="1"/>
  <c r="H6" i="1"/>
  <c r="H5" i="1"/>
  <c r="H49" i="1" l="1"/>
  <c r="D38" i="2"/>
</calcChain>
</file>

<file path=xl/sharedStrings.xml><?xml version="1.0" encoding="utf-8"?>
<sst xmlns="http://schemas.openxmlformats.org/spreadsheetml/2006/main" count="443" uniqueCount="220">
  <si>
    <t>מרכז לגיל הרך</t>
  </si>
  <si>
    <t>כתובת</t>
  </si>
  <si>
    <t>פרוט המבנים וערכם לביטוח אש</t>
  </si>
  <si>
    <t>מס'</t>
  </si>
  <si>
    <t>גן ילדים</t>
  </si>
  <si>
    <t>ס ה " כ</t>
  </si>
  <si>
    <t>===========</t>
  </si>
  <si>
    <t>פרוט הציוד וערכו לביטוח אש</t>
  </si>
  <si>
    <t>תאור הציוד</t>
  </si>
  <si>
    <t>תוצרת</t>
  </si>
  <si>
    <t>ערך כינון ₪ כולל מע"מ</t>
  </si>
  <si>
    <t>ציוד בכל העיר</t>
  </si>
  <si>
    <t>כלי עבודה וציוד אחר מכל סוג ותאור בכל האתרים האחרים</t>
  </si>
  <si>
    <t>ציוד מל"ח</t>
  </si>
  <si>
    <t>___________</t>
  </si>
  <si>
    <t>סה"כ ערך הציוד (מעוגל) לביטוח אש - ערך כינון</t>
  </si>
  <si>
    <t>אולם ספורט</t>
  </si>
  <si>
    <t>מועצה מקומית סביון</t>
  </si>
  <si>
    <t>תיאור נכס</t>
  </si>
  <si>
    <t>שימוש</t>
  </si>
  <si>
    <t>שטח החלקה</t>
  </si>
  <si>
    <t>גוש</t>
  </si>
  <si>
    <t>חלקה</t>
  </si>
  <si>
    <t>תת חלקה</t>
  </si>
  <si>
    <t>מגרש</t>
  </si>
  <si>
    <t>ייעוד</t>
  </si>
  <si>
    <t>סוג בעלים</t>
  </si>
  <si>
    <t>בעל זכות</t>
  </si>
  <si>
    <t>מקור זכות</t>
  </si>
  <si>
    <t>מהות</t>
  </si>
  <si>
    <t>הקצאה/שכירות</t>
  </si>
  <si>
    <t>תחילת חוזה</t>
  </si>
  <si>
    <t>סיום חוזה</t>
  </si>
  <si>
    <t>הערה</t>
  </si>
  <si>
    <t>גן ילדים השקמה</t>
  </si>
  <si>
    <t>סביון, השקמה 3</t>
  </si>
  <si>
    <t>C/952</t>
  </si>
  <si>
    <t>בניני ציבור</t>
  </si>
  <si>
    <t>מועצה</t>
  </si>
  <si>
    <t>תוכנית</t>
  </si>
  <si>
    <t>חכ' 49</t>
  </si>
  <si>
    <t>מחסני מלח</t>
  </si>
  <si>
    <t>מחסני מועצה</t>
  </si>
  <si>
    <t>סביון, דוכיפת 9,11</t>
  </si>
  <si>
    <t>מרכז לגיל הרך- "עלומים"</t>
  </si>
  <si>
    <t>סביון, עלומים 8</t>
  </si>
  <si>
    <t>חכירה</t>
  </si>
  <si>
    <t>מבנה המשמש חוג קרמיקה, עמותה</t>
  </si>
  <si>
    <t>חוג קרמיקה</t>
  </si>
  <si>
    <t>סביון, היובל 1</t>
  </si>
  <si>
    <t>מבנה יביל בית חב"ד</t>
  </si>
  <si>
    <t>בית חב"ד</t>
  </si>
  <si>
    <t>סביון, גן השקמים 21</t>
  </si>
  <si>
    <t>מינהל</t>
  </si>
  <si>
    <t>קק"ל</t>
  </si>
  <si>
    <t>פיצול</t>
  </si>
  <si>
    <t xml:space="preserve">בעלות </t>
  </si>
  <si>
    <t>הקצאה</t>
  </si>
  <si>
    <t>גן יקינטון</t>
  </si>
  <si>
    <t>סביון, המתנחלים 14</t>
  </si>
  <si>
    <t>446א</t>
  </si>
  <si>
    <t>הסכם</t>
  </si>
  <si>
    <t>גן צבעוני</t>
  </si>
  <si>
    <t>גן הורדים</t>
  </si>
  <si>
    <t>סביון, גן השקמים 14</t>
  </si>
  <si>
    <t>גן שלווה</t>
  </si>
  <si>
    <t>סביון, השלווה 4</t>
  </si>
  <si>
    <t>כפריית נמרוד</t>
  </si>
  <si>
    <t>מכולת/צרכניה-נהרס ב2020</t>
  </si>
  <si>
    <t>מבנה פוש</t>
  </si>
  <si>
    <t>מבנה חלוקת דואר</t>
  </si>
  <si>
    <t>דואר</t>
  </si>
  <si>
    <t>התיכון 4 סביון</t>
  </si>
  <si>
    <t>דוכיפת 19 סביון</t>
  </si>
  <si>
    <t xml:space="preserve">בית הכנסת </t>
  </si>
  <si>
    <t>בית כנסת-הקצאה</t>
  </si>
  <si>
    <t>סביון, הדרום 12</t>
  </si>
  <si>
    <t>בית הרבנות, בית הרב</t>
  </si>
  <si>
    <t>בית הרב</t>
  </si>
  <si>
    <t>מקוה</t>
  </si>
  <si>
    <t>מקווה-הקצאה</t>
  </si>
  <si>
    <t>בית הצופים</t>
  </si>
  <si>
    <t>תנועת נוער-הקצאה</t>
  </si>
  <si>
    <t xml:space="preserve">סביון, היובל 1 </t>
  </si>
  <si>
    <t>העברת</t>
  </si>
  <si>
    <t>ביה"ס ממלכתי "סביון גני יהודה" וחט"ב</t>
  </si>
  <si>
    <t>בית ספר חט"ב</t>
  </si>
  <si>
    <t>סביון, גן השקמים/היובל</t>
  </si>
  <si>
    <t>אולמות ספורט</t>
  </si>
  <si>
    <t>שכירות</t>
  </si>
  <si>
    <t>מבנה יביל חוג ג'ודו</t>
  </si>
  <si>
    <t>ספורט-נהרס</t>
  </si>
  <si>
    <t>סביון, גן השקמים 2</t>
  </si>
  <si>
    <t>חדר ויצו בבית התרבות</t>
  </si>
  <si>
    <t>נתיב היובל 1 סביון</t>
  </si>
  <si>
    <t>ביגודית ויצו</t>
  </si>
  <si>
    <t>רווחה</t>
  </si>
  <si>
    <t>דוכיפת 11 סביון</t>
  </si>
  <si>
    <t xml:space="preserve"> מרכז קהילתי- בית התרבות</t>
  </si>
  <si>
    <t>בית התרבות</t>
  </si>
  <si>
    <t>משרדי מועצה</t>
  </si>
  <si>
    <t>משרדי הרשות</t>
  </si>
  <si>
    <t>סביון, השקמה 8</t>
  </si>
  <si>
    <t>הפקעה</t>
  </si>
  <si>
    <t>גן ראשונים</t>
  </si>
  <si>
    <t>ספריה</t>
  </si>
  <si>
    <t>סביון, הראשונים 3</t>
  </si>
  <si>
    <t>פרסום</t>
  </si>
  <si>
    <t>חזקה</t>
  </si>
  <si>
    <t>בית קפה</t>
  </si>
  <si>
    <t>היובל 1 פינת גן השקמים</t>
  </si>
  <si>
    <t xml:space="preserve">שכירות </t>
  </si>
  <si>
    <t>15.04.2015</t>
  </si>
  <si>
    <t>15.04.2020</t>
  </si>
  <si>
    <t>15.09.2020</t>
  </si>
  <si>
    <t>14.09.2021</t>
  </si>
  <si>
    <t>13.09.2021</t>
  </si>
  <si>
    <t>31.12.2021</t>
  </si>
  <si>
    <t>01.01.2022</t>
  </si>
  <si>
    <t>31.12.2026</t>
  </si>
  <si>
    <t>בכפוף לאישור משרד הפנים</t>
  </si>
  <si>
    <t>אנה ליפשיץ</t>
  </si>
  <si>
    <t>01.12.2004</t>
  </si>
  <si>
    <t>31.05.2005</t>
  </si>
  <si>
    <t>01.06.2005</t>
  </si>
  <si>
    <t>31.12.2005</t>
  </si>
  <si>
    <t>02.01.2007</t>
  </si>
  <si>
    <t>31.12.2008</t>
  </si>
  <si>
    <t>20.10.2013</t>
  </si>
  <si>
    <t>01.09.2018</t>
  </si>
  <si>
    <t>19.07.2018</t>
  </si>
  <si>
    <t>30.06.2022</t>
  </si>
  <si>
    <t>אנטנה PHI</t>
  </si>
  <si>
    <t>סביון, מבואות</t>
  </si>
  <si>
    <t>28.02.2000</t>
  </si>
  <si>
    <t>01.12.2005</t>
  </si>
  <si>
    <t>24.01.2007</t>
  </si>
  <si>
    <t>סביון,החורש</t>
  </si>
  <si>
    <t>24.01.2008</t>
  </si>
  <si>
    <t>יש אישור ועדת מכרזים מ2.2022</t>
  </si>
  <si>
    <t>אנטנה סלקום</t>
  </si>
  <si>
    <t>15.2.2000</t>
  </si>
  <si>
    <t>15.2.2003</t>
  </si>
  <si>
    <t>31.12.2007</t>
  </si>
  <si>
    <t>31.12.2009</t>
  </si>
  <si>
    <t>אנטנה פלאפון</t>
  </si>
  <si>
    <t>13.1.2019</t>
  </si>
  <si>
    <t>13.1.2022</t>
  </si>
  <si>
    <t>יש אישור ועדת מכרזים מ3.2021</t>
  </si>
  <si>
    <t>מבנה דואר</t>
  </si>
  <si>
    <t>חלוקת דואר/חבילות</t>
  </si>
  <si>
    <t>מבנה נוער</t>
  </si>
  <si>
    <t>פעילות נוער</t>
  </si>
  <si>
    <t>מתנחלים 14 סביון</t>
  </si>
  <si>
    <t>בית ראשונים</t>
  </si>
  <si>
    <t>מבנה שימור</t>
  </si>
  <si>
    <t>השקמה</t>
  </si>
  <si>
    <t>מבנה שומר</t>
  </si>
  <si>
    <t>מבואות צפון שיקמה</t>
  </si>
  <si>
    <t>מבנה מים</t>
  </si>
  <si>
    <t>אופק סביון</t>
  </si>
  <si>
    <t>מבנה מים/בוסטר</t>
  </si>
  <si>
    <t>זית 47 סביון</t>
  </si>
  <si>
    <t>ביוב</t>
  </si>
  <si>
    <t>זית 47 אוריה 12 סביון</t>
  </si>
  <si>
    <t>יובל 1 סביון</t>
  </si>
  <si>
    <t>בית העלמין-מבנה טהרה</t>
  </si>
  <si>
    <t>בית עלמין</t>
  </si>
  <si>
    <t>חורש 21 סביון</t>
  </si>
  <si>
    <t>מבנה משטרה</t>
  </si>
  <si>
    <t>התיכון 6 סביון</t>
  </si>
  <si>
    <t>עלות ש"ח/מ"ר כולל מע"מ</t>
  </si>
  <si>
    <t>סה"כ ערך כינון ש"ח כולל מע"מ</t>
  </si>
  <si>
    <t>שטח בנכס מ"ר</t>
  </si>
  <si>
    <t>נהריס</t>
  </si>
  <si>
    <t>נהרס</t>
  </si>
  <si>
    <t>יד לבנים וספריה להנצחת חללי צה"ל</t>
  </si>
  <si>
    <t>==========</t>
  </si>
  <si>
    <t>סה"כ ערך המבנים (מעוגל) כולל מע"מ לביטוח אש - ערך כינון</t>
  </si>
  <si>
    <t>3 מבני שומר</t>
  </si>
  <si>
    <t>בי"ס יסודי וחט"ב (סביון גני יהודה)</t>
  </si>
  <si>
    <r>
      <rPr>
        <b/>
        <sz val="12"/>
        <rFont val="Arial"/>
        <family val="2"/>
      </rPr>
      <t>5 גני ילדים</t>
    </r>
    <r>
      <rPr>
        <sz val="12"/>
        <rFont val="Arial"/>
        <family val="2"/>
      </rPr>
      <t xml:space="preserve"> - ריהוט, משחקים וציוד אחר</t>
    </r>
  </si>
  <si>
    <t>ריהוט ב- 30 כיתות/סמך כולל שולחנות, כסאות, לוח כיתה, מזגנים וכו'</t>
  </si>
  <si>
    <t>כ-40 מחשבי PC, מדפסות, ציוד תקשורת, מכונות צילום/שכפול, מקרנים וכו'</t>
  </si>
  <si>
    <t>חדר מקרן 3D ומקרנים נוספים</t>
  </si>
  <si>
    <t>ספריה ובה כ- 550 ספרים, ריהוט וכד'</t>
  </si>
  <si>
    <t>ריהוט משרדי, מערכת הגברה, כיתת משחקים, כלי עבודה וציוד אחר מכל סוג ותאור</t>
  </si>
  <si>
    <t>ציוד מעבדות כימיה/פיסיקה</t>
  </si>
  <si>
    <r>
      <rPr>
        <b/>
        <sz val="12"/>
        <rFont val="Arial"/>
        <family val="2"/>
      </rPr>
      <t>ספריה עירונית ויד לבנים</t>
    </r>
    <r>
      <rPr>
        <sz val="12"/>
        <rFont val="Arial"/>
        <family val="2"/>
      </rPr>
      <t xml:space="preserve"> - כ- 5,000 ספרים, ריהוט, ציוד מיחשוב, מקרן, פסנתר כנף, ציוד תקשורת וציוד אחר מכל סוג ותאור</t>
    </r>
  </si>
  <si>
    <t>אולם התעמלות הכולל סולמות, משטחי גומי וציוד אחר מכל סוג ותאור</t>
  </si>
  <si>
    <t>אולם כדור יד - 4 סלים, 2 סלים ניידים, מחיצה חשמלית באמצע האולם, לוח תוצאות, מערכת הגברה, מזרונים וציוד אחר מכל סוג ותאור</t>
  </si>
  <si>
    <t>אולם כדורסל - 6 סלים, מחיצה חשמלית באמצע האולם, לוח תוצאות, מערכת הגברה, דפרבילטור, מסך LED 1.5X2 מ', ריהוט, ציוד מיחשוב וציוד אחר מכל סוג ותאור</t>
  </si>
  <si>
    <t>מעלון נכים</t>
  </si>
  <si>
    <t>פסנתר כנף</t>
  </si>
  <si>
    <t>ימהה</t>
  </si>
  <si>
    <t>היכל התרבות</t>
  </si>
  <si>
    <t>כ- 70 מחשבי PC וצג LCD בכ"א (לא כולל בתי ספר)</t>
  </si>
  <si>
    <t>כ- 40 מדפסות מסוגים שונים</t>
  </si>
  <si>
    <t>מרכזית טלפונים, ציוד מולטימדיה וכד'</t>
  </si>
  <si>
    <t>ציוד שרתים, ציוד תקשורת, אל פסק וכד'</t>
  </si>
  <si>
    <t>ריהוט משרדי, מזגנים וציוד אחר בכל המועצה (לא כולל בתי ספר)</t>
  </si>
  <si>
    <t>קונסולת תאורה דגם DOT2, קונסולת קול 16 ערוצים, במה, צוגים, טלביזיה 75 בחזית, מקרן ברקו גדול, רמקולים, מסך חשמלי, כלי עבודה, מעמדי תווים, פנסים, ציוד מיחשוב, ריהוט, גנרטור חרום, ציוד תקשורת וציוד אחר מכל סוג ותאור</t>
  </si>
  <si>
    <r>
      <rPr>
        <b/>
        <sz val="12"/>
        <rFont val="Arial"/>
        <family val="2"/>
      </rPr>
      <t>מקווה וטהרה</t>
    </r>
    <r>
      <rPr>
        <sz val="12"/>
        <rFont val="Arial"/>
        <family val="2"/>
      </rPr>
      <t xml:space="preserve"> - תנורים/משאבות חום וציוד אחר מכל סוג ותאור</t>
    </r>
  </si>
  <si>
    <t>ציוד חדר כושר הכולל: 7 עמדות כח משולבות, מתקן מתיכה, 2 אופני כושר בישיבה, שק אגרוף, 2 סטפרים, 5 הליכונים, מערכת הגברה, משקולות, מזרונים וכו'</t>
  </si>
  <si>
    <t>תחנת ביוב אוריה - מערכת חשמלית עם 2 משאבות בכ"א בספיקה 90 מק"ש, עומד 15 מ' בהספק 11KW, מגרסה טבולה, בקרה, חשמל וכו'</t>
  </si>
  <si>
    <t>תחנת ביוב הזית -בור קליטת ביוב, מערכת חשמלית עם 2 משאבות בכ"א בספיקה 150 מק"ש, עומד 15 מ' בהספק 15KW, מערכת חשמלית מחוברת לסל להוצאת חומרים, מגוב, בקרה, חשמל וכו'</t>
  </si>
  <si>
    <t>תחנת ביוב בית התרבות - מערכת חשמלית עם 3 משאבות בספיקה 60 מק"ש, עומד 10 מ' בהספק 5.5KW כ"א, בקרה, חשמל וכו'</t>
  </si>
  <si>
    <t>2 תחנות ביוב כולל בורות</t>
  </si>
  <si>
    <t>מבנה ביוב כולל בור</t>
  </si>
  <si>
    <t>פרוט הציוד וערכו לביטוח ציוד אלקטרוני</t>
  </si>
  <si>
    <t>חדר מקרן 3D</t>
  </si>
  <si>
    <t>קונסולת תאורה דגם DOT2, קונסולת קול 16 ערוצים ומקרן ברקו גדול,</t>
  </si>
  <si>
    <t>מחשב שרת דגם R730 עם דיסקים SSD</t>
  </si>
  <si>
    <t>DELL</t>
  </si>
  <si>
    <t>מחשב שרת דגם R750 עם דיסקים SSD</t>
  </si>
  <si>
    <t>ציוד תקשורת, אל פסק וכד'</t>
  </si>
  <si>
    <t>_________</t>
  </si>
  <si>
    <t>========</t>
  </si>
  <si>
    <t>סה"כ (מעוגל)</t>
  </si>
  <si>
    <t>מערכת צופרים והתרעות של פיקוד העורף</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</si>
</sst>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quot;₪&quot;\ #,##0"/>
    <numFmt numFmtId="165" formatCode="_ * #,##0_ ;_ * \-#,##0_ ;_ * &quot;-&quot;??_ ;_ @_ "/>
  </numFmts>
  <fonts count="10" x14ac:knownFonts="1">
    <font>
      <sz val="11"/>
      <color theme="1"/>
      <name val="Calibri"/>
      <family val="2"/>
      <charset val="177"/>
      <scheme val="minor"/>
    </font>
    <font>
      <b/>
      <sz val="12"/>
      <name val="Arial"/>
      <family val="2"/>
    </font>
    <font>
      <sz val="12"/>
      <name val="Arial"/>
      <family val="2"/>
    </font>
    <font>
      <b/>
      <u/>
      <sz val="13"/>
      <name val="Arial"/>
      <family val="2"/>
    </font>
    <font>
      <u/>
      <sz val="12"/>
      <name val="Arial"/>
      <family val="2"/>
    </font>
    <font>
      <b/>
      <u/>
      <sz val="12"/>
      <name val="Arial"/>
      <family val="2"/>
    </font>
    <font>
      <sz val="11"/>
      <color theme="1"/>
      <name val="Calibri"/>
      <family val="2"/>
      <charset val="177"/>
      <scheme val="minor"/>
    </font>
    <font>
      <sz val="12"/>
      <name val="Calibri"/>
      <family val="2"/>
      <scheme val="minor"/>
    </font>
    <font>
      <b/>
      <sz val="12"/>
      <name val="Calibri"/>
      <family val="2"/>
      <scheme val="minor"/>
    </font>
    <font>
      <b/>
      <u/>
      <sz val="12"/>
      <name val="Calibri"/>
      <family val="2"/>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43" fontId="6" fillId="0" borderId="0" applyFont="0" applyFill="0" applyBorder="0" applyAlignment="0" applyProtection="0"/>
  </cellStyleXfs>
  <cellXfs count="46">
    <xf numFmtId="0" fontId="0" fillId="0" borderId="0" xfId="0"/>
    <xf numFmtId="0" fontId="2" fillId="0" borderId="1" xfId="0" applyFont="1" applyBorder="1" applyAlignment="1">
      <alignment vertical="top"/>
    </xf>
    <xf numFmtId="0" fontId="2" fillId="0" borderId="1" xfId="0" applyFont="1" applyBorder="1" applyAlignment="1">
      <alignment horizontal="right" vertical="top" wrapText="1" readingOrder="2"/>
    </xf>
    <xf numFmtId="0" fontId="2" fillId="0" borderId="1" xfId="0" applyFont="1" applyBorder="1" applyAlignment="1">
      <alignment horizontal="right"/>
    </xf>
    <xf numFmtId="3" fontId="2" fillId="0" borderId="1" xfId="0" applyNumberFormat="1" applyFont="1" applyBorder="1" applyAlignment="1">
      <alignment horizontal="right"/>
    </xf>
    <xf numFmtId="0" fontId="2" fillId="0" borderId="0" xfId="0" applyFont="1"/>
    <xf numFmtId="0" fontId="2" fillId="0" borderId="0" xfId="0" applyFont="1" applyAlignment="1">
      <alignment vertical="top"/>
    </xf>
    <xf numFmtId="0" fontId="2" fillId="0" borderId="0" xfId="0" applyFont="1" applyAlignment="1">
      <alignment horizontal="right"/>
    </xf>
    <xf numFmtId="0" fontId="4" fillId="0" borderId="1" xfId="0" applyFont="1" applyBorder="1" applyAlignment="1">
      <alignment vertical="top" wrapText="1"/>
    </xf>
    <xf numFmtId="0" fontId="4" fillId="0" borderId="1" xfId="0" applyFont="1" applyBorder="1" applyAlignment="1">
      <alignment horizontal="right" vertical="top" wrapText="1" readingOrder="2"/>
    </xf>
    <xf numFmtId="0" fontId="4" fillId="0" borderId="1" xfId="0" applyFont="1" applyBorder="1" applyAlignment="1">
      <alignment horizontal="right" vertical="top" wrapText="1"/>
    </xf>
    <xf numFmtId="0" fontId="5" fillId="0" borderId="1" xfId="0" applyFont="1" applyBorder="1" applyAlignment="1">
      <alignment horizontal="right" vertical="top" wrapText="1" readingOrder="2"/>
    </xf>
    <xf numFmtId="0" fontId="2" fillId="0" borderId="1" xfId="0" applyFont="1" applyBorder="1" applyAlignment="1">
      <alignment vertical="top" wrapText="1" readingOrder="2"/>
    </xf>
    <xf numFmtId="3" fontId="2" fillId="0" borderId="1" xfId="0" applyNumberFormat="1" applyFont="1" applyBorder="1" applyAlignment="1">
      <alignment horizontal="right" vertical="top" wrapText="1" readingOrder="2"/>
    </xf>
    <xf numFmtId="3" fontId="2" fillId="0" borderId="1" xfId="0" applyNumberFormat="1" applyFont="1" applyBorder="1"/>
    <xf numFmtId="3" fontId="2" fillId="0" borderId="0" xfId="0" applyNumberFormat="1" applyFont="1"/>
    <xf numFmtId="0" fontId="2" fillId="0" borderId="1" xfId="0" applyFont="1" applyBorder="1" applyAlignment="1">
      <alignment horizontal="right" vertical="top"/>
    </xf>
    <xf numFmtId="3" fontId="2" fillId="0" borderId="1" xfId="0" applyNumberFormat="1" applyFont="1" applyBorder="1" applyAlignment="1">
      <alignment wrapText="1"/>
    </xf>
    <xf numFmtId="2" fontId="2" fillId="0" borderId="1" xfId="0" applyNumberFormat="1" applyFont="1" applyBorder="1"/>
    <xf numFmtId="0" fontId="2" fillId="0" borderId="1" xfId="0" applyFont="1" applyBorder="1"/>
    <xf numFmtId="0" fontId="1" fillId="0" borderId="1" xfId="0" applyFont="1" applyBorder="1"/>
    <xf numFmtId="3" fontId="1" fillId="0" borderId="1" xfId="0" applyNumberFormat="1" applyFont="1" applyBorder="1" applyAlignment="1">
      <alignment horizontal="right"/>
    </xf>
    <xf numFmtId="164" fontId="1" fillId="0" borderId="1" xfId="0" applyNumberFormat="1" applyFont="1" applyBorder="1"/>
    <xf numFmtId="3" fontId="1" fillId="0" borderId="1" xfId="0" quotePrefix="1" applyNumberFormat="1" applyFont="1" applyBorder="1" applyAlignment="1">
      <alignment horizontal="right"/>
    </xf>
    <xf numFmtId="0" fontId="1" fillId="0" borderId="1" xfId="0" quotePrefix="1" applyFont="1" applyBorder="1" applyAlignment="1">
      <alignment horizontal="right"/>
    </xf>
    <xf numFmtId="0" fontId="2" fillId="0" borderId="1" xfId="0" applyFont="1" applyBorder="1" applyAlignment="1">
      <alignment horizontal="right" wrapText="1" readingOrder="2"/>
    </xf>
    <xf numFmtId="0" fontId="2" fillId="0" borderId="0" xfId="0" applyFont="1" applyAlignment="1">
      <alignment horizontal="right" wrapText="1" readingOrder="2"/>
    </xf>
    <xf numFmtId="0" fontId="7" fillId="0" borderId="0" xfId="0" applyFont="1"/>
    <xf numFmtId="0" fontId="7" fillId="0" borderId="1" xfId="0" applyFont="1" applyBorder="1" applyAlignment="1">
      <alignment vertical="top" wrapText="1"/>
    </xf>
    <xf numFmtId="3" fontId="7" fillId="0" borderId="1" xfId="0" applyNumberFormat="1" applyFont="1" applyBorder="1" applyAlignment="1">
      <alignment horizontal="right" vertical="top" wrapText="1"/>
    </xf>
    <xf numFmtId="0" fontId="7" fillId="0" borderId="1" xfId="0" applyFont="1" applyBorder="1"/>
    <xf numFmtId="3" fontId="7" fillId="0" borderId="1" xfId="0" applyNumberFormat="1" applyFont="1" applyBorder="1"/>
    <xf numFmtId="165" fontId="7" fillId="0" borderId="1" xfId="1" applyNumberFormat="1" applyFont="1" applyFill="1" applyBorder="1"/>
    <xf numFmtId="165" fontId="7" fillId="0" borderId="2" xfId="0" applyNumberFormat="1" applyFont="1" applyBorder="1"/>
    <xf numFmtId="0" fontId="7" fillId="0" borderId="3" xfId="0" applyFont="1" applyBorder="1"/>
    <xf numFmtId="3" fontId="7" fillId="0" borderId="0" xfId="0" applyNumberFormat="1" applyFont="1"/>
    <xf numFmtId="0" fontId="7" fillId="0" borderId="0" xfId="0" applyFont="1" applyAlignment="1">
      <alignment horizontal="right"/>
    </xf>
    <xf numFmtId="0" fontId="8" fillId="0" borderId="0" xfId="0" applyFont="1"/>
    <xf numFmtId="3" fontId="8" fillId="0" borderId="0" xfId="0" applyNumberFormat="1" applyFont="1"/>
    <xf numFmtId="164" fontId="8" fillId="0" borderId="0" xfId="0" applyNumberFormat="1" applyFont="1"/>
    <xf numFmtId="164" fontId="8" fillId="0" borderId="0" xfId="0" quotePrefix="1" applyNumberFormat="1" applyFont="1" applyAlignment="1">
      <alignment horizontal="right"/>
    </xf>
    <xf numFmtId="0" fontId="8" fillId="0" borderId="0" xfId="0" quotePrefix="1" applyFont="1" applyAlignment="1">
      <alignment horizontal="right"/>
    </xf>
    <xf numFmtId="0" fontId="8" fillId="0" borderId="0" xfId="0" applyFont="1" applyAlignment="1">
      <alignment horizontal="center"/>
    </xf>
    <xf numFmtId="0" fontId="9" fillId="0" borderId="0" xfId="0" applyFont="1" applyAlignment="1">
      <alignment horizontal="center"/>
    </xf>
    <xf numFmtId="0" fontId="1" fillId="0" borderId="0" xfId="0" applyFont="1" applyAlignment="1">
      <alignment horizontal="center"/>
    </xf>
    <xf numFmtId="0" fontId="3" fillId="0" borderId="0" xfId="0" applyFont="1" applyAlignment="1">
      <alignment horizontal="center" readingOrder="2"/>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86FD8-A506-4E6F-94BA-7A13942A1C9B}">
  <sheetPr>
    <pageSetUpPr fitToPage="1"/>
  </sheetPr>
  <dimension ref="A1:AC53"/>
  <sheetViews>
    <sheetView rightToLeft="1" topLeftCell="A23" workbookViewId="0">
      <selection activeCell="H45" sqref="H45"/>
    </sheetView>
  </sheetViews>
  <sheetFormatPr defaultColWidth="8.88671875" defaultRowHeight="15.6" x14ac:dyDescent="0.3"/>
  <cols>
    <col min="1" max="1" width="4.6640625" style="27" customWidth="1"/>
    <col min="2" max="2" width="28.109375" style="27" bestFit="1" customWidth="1"/>
    <col min="3" max="3" width="21" style="27" bestFit="1" customWidth="1"/>
    <col min="4" max="4" width="19" style="27" bestFit="1" customWidth="1"/>
    <col min="5" max="5" width="10.109375" style="35" bestFit="1" customWidth="1"/>
    <col min="6" max="6" width="8.44140625" style="35" bestFit="1" customWidth="1"/>
    <col min="7" max="7" width="10.33203125" style="27" customWidth="1"/>
    <col min="8" max="8" width="14.44140625" style="27" bestFit="1" customWidth="1"/>
    <col min="9" max="9" width="6.33203125" style="27" hidden="1" customWidth="1"/>
    <col min="10" max="10" width="5" style="27" hidden="1" customWidth="1"/>
    <col min="11" max="11" width="8" style="27" hidden="1" customWidth="1"/>
    <col min="12" max="12" width="10.5546875" style="27" hidden="1" customWidth="1"/>
    <col min="13" max="18" width="0" style="27" hidden="1" customWidth="1"/>
    <col min="19" max="26" width="9.88671875" style="27" hidden="1" customWidth="1"/>
    <col min="27" max="29" width="0" style="27" hidden="1" customWidth="1"/>
    <col min="30" max="16384" width="8.88671875" style="27"/>
  </cols>
  <sheetData>
    <row r="1" spans="1:29" x14ac:dyDescent="0.3">
      <c r="B1" s="42" t="s">
        <v>17</v>
      </c>
      <c r="C1" s="42"/>
      <c r="D1" s="42"/>
      <c r="E1" s="42"/>
      <c r="F1" s="42"/>
      <c r="G1" s="42"/>
      <c r="H1" s="42"/>
    </row>
    <row r="2" spans="1:29" x14ac:dyDescent="0.3">
      <c r="B2" s="43" t="s">
        <v>2</v>
      </c>
      <c r="C2" s="43"/>
      <c r="D2" s="43"/>
      <c r="E2" s="43"/>
      <c r="F2" s="43"/>
      <c r="G2" s="43"/>
      <c r="H2" s="43"/>
    </row>
    <row r="4" spans="1:29" ht="46.8" x14ac:dyDescent="0.3">
      <c r="A4" s="28" t="s">
        <v>3</v>
      </c>
      <c r="B4" s="28" t="s">
        <v>18</v>
      </c>
      <c r="C4" s="28" t="s">
        <v>19</v>
      </c>
      <c r="D4" s="28" t="s">
        <v>1</v>
      </c>
      <c r="E4" s="29" t="s">
        <v>20</v>
      </c>
      <c r="F4" s="29" t="s">
        <v>173</v>
      </c>
      <c r="G4" s="28" t="s">
        <v>171</v>
      </c>
      <c r="H4" s="28" t="s">
        <v>172</v>
      </c>
      <c r="I4" s="30" t="s">
        <v>21</v>
      </c>
      <c r="J4" s="30" t="s">
        <v>22</v>
      </c>
      <c r="K4" s="30" t="s">
        <v>23</v>
      </c>
      <c r="L4" s="30" t="s">
        <v>24</v>
      </c>
      <c r="M4" s="30" t="s">
        <v>25</v>
      </c>
      <c r="N4" s="30" t="s">
        <v>26</v>
      </c>
      <c r="O4" s="30" t="s">
        <v>27</v>
      </c>
      <c r="P4" s="30" t="s">
        <v>28</v>
      </c>
      <c r="Q4" s="30" t="s">
        <v>29</v>
      </c>
      <c r="R4" s="30" t="s">
        <v>30</v>
      </c>
      <c r="S4" s="30" t="s">
        <v>31</v>
      </c>
      <c r="T4" s="30" t="s">
        <v>32</v>
      </c>
      <c r="U4" s="30" t="s">
        <v>31</v>
      </c>
      <c r="V4" s="30" t="s">
        <v>32</v>
      </c>
      <c r="W4" s="30" t="s">
        <v>31</v>
      </c>
      <c r="X4" s="30" t="s">
        <v>32</v>
      </c>
      <c r="Y4" s="30" t="s">
        <v>31</v>
      </c>
      <c r="Z4" s="30" t="s">
        <v>32</v>
      </c>
      <c r="AA4" s="30" t="s">
        <v>31</v>
      </c>
      <c r="AB4" s="30" t="s">
        <v>32</v>
      </c>
      <c r="AC4" s="30" t="s">
        <v>33</v>
      </c>
    </row>
    <row r="5" spans="1:29" x14ac:dyDescent="0.3">
      <c r="A5" s="30">
        <v>1</v>
      </c>
      <c r="B5" s="30" t="s">
        <v>34</v>
      </c>
      <c r="C5" s="30" t="s">
        <v>4</v>
      </c>
      <c r="D5" s="30" t="s">
        <v>35</v>
      </c>
      <c r="E5" s="31">
        <v>1504</v>
      </c>
      <c r="F5" s="31">
        <v>70</v>
      </c>
      <c r="G5" s="32">
        <v>8600</v>
      </c>
      <c r="H5" s="33">
        <f t="shared" ref="H5:H47" si="0">F5*G5</f>
        <v>602000</v>
      </c>
      <c r="I5" s="30">
        <v>6691</v>
      </c>
      <c r="J5" s="30">
        <v>58</v>
      </c>
      <c r="K5" s="30"/>
      <c r="L5" s="30" t="s">
        <v>36</v>
      </c>
      <c r="M5" s="30" t="s">
        <v>37</v>
      </c>
      <c r="N5" s="30" t="s">
        <v>38</v>
      </c>
      <c r="O5" s="30" t="s">
        <v>38</v>
      </c>
      <c r="P5" s="30" t="s">
        <v>39</v>
      </c>
      <c r="Q5" s="30" t="s">
        <v>40</v>
      </c>
      <c r="R5" s="30"/>
      <c r="S5" s="30"/>
      <c r="T5" s="30"/>
      <c r="U5" s="30"/>
      <c r="V5" s="30"/>
      <c r="W5" s="30"/>
      <c r="X5" s="30"/>
      <c r="Y5" s="30"/>
      <c r="Z5" s="30"/>
      <c r="AA5" s="30"/>
      <c r="AB5" s="30"/>
      <c r="AC5" s="30"/>
    </row>
    <row r="6" spans="1:29" x14ac:dyDescent="0.3">
      <c r="A6" s="30">
        <v>2</v>
      </c>
      <c r="B6" s="30" t="s">
        <v>41</v>
      </c>
      <c r="C6" s="30" t="s">
        <v>42</v>
      </c>
      <c r="D6" s="30" t="s">
        <v>43</v>
      </c>
      <c r="E6" s="31">
        <v>1166</v>
      </c>
      <c r="F6" s="31">
        <v>1500</v>
      </c>
      <c r="G6" s="32">
        <v>4000</v>
      </c>
      <c r="H6" s="33">
        <f t="shared" si="0"/>
        <v>6000000</v>
      </c>
      <c r="I6" s="30">
        <v>7253</v>
      </c>
      <c r="J6" s="30">
        <v>2</v>
      </c>
      <c r="K6" s="30"/>
      <c r="L6" s="30"/>
      <c r="M6" s="30" t="s">
        <v>37</v>
      </c>
      <c r="N6" s="30"/>
      <c r="O6" s="30"/>
      <c r="P6" s="30"/>
      <c r="Q6" s="30"/>
      <c r="R6" s="30"/>
      <c r="S6" s="30"/>
      <c r="T6" s="30"/>
      <c r="U6" s="30"/>
      <c r="V6" s="30"/>
      <c r="W6" s="30"/>
      <c r="X6" s="30"/>
      <c r="Y6" s="30"/>
      <c r="Z6" s="30"/>
      <c r="AA6" s="30"/>
      <c r="AB6" s="30"/>
      <c r="AC6" s="30"/>
    </row>
    <row r="7" spans="1:29" x14ac:dyDescent="0.3">
      <c r="A7" s="30">
        <v>3</v>
      </c>
      <c r="B7" s="30" t="s">
        <v>44</v>
      </c>
      <c r="C7" s="30" t="s">
        <v>0</v>
      </c>
      <c r="D7" s="30" t="s">
        <v>45</v>
      </c>
      <c r="E7" s="31">
        <v>1210</v>
      </c>
      <c r="F7" s="31">
        <v>70</v>
      </c>
      <c r="G7" s="32">
        <v>8600</v>
      </c>
      <c r="H7" s="33">
        <f t="shared" si="0"/>
        <v>602000</v>
      </c>
      <c r="I7" s="30">
        <v>672</v>
      </c>
      <c r="J7" s="30">
        <v>164</v>
      </c>
      <c r="K7" s="30"/>
      <c r="L7" s="30"/>
      <c r="M7" s="30" t="s">
        <v>37</v>
      </c>
      <c r="N7" s="30" t="s">
        <v>38</v>
      </c>
      <c r="O7" s="30" t="s">
        <v>38</v>
      </c>
      <c r="P7" s="30" t="s">
        <v>39</v>
      </c>
      <c r="Q7" s="30" t="s">
        <v>46</v>
      </c>
      <c r="R7" s="30"/>
      <c r="S7" s="30"/>
      <c r="T7" s="30"/>
      <c r="U7" s="30"/>
      <c r="V7" s="30"/>
      <c r="W7" s="30"/>
      <c r="X7" s="30"/>
      <c r="Y7" s="30"/>
      <c r="Z7" s="30"/>
      <c r="AA7" s="30"/>
      <c r="AB7" s="30"/>
      <c r="AC7" s="30"/>
    </row>
    <row r="8" spans="1:29" x14ac:dyDescent="0.3">
      <c r="A8" s="30">
        <v>4</v>
      </c>
      <c r="B8" s="30" t="s">
        <v>47</v>
      </c>
      <c r="C8" s="30" t="s">
        <v>48</v>
      </c>
      <c r="D8" s="30" t="s">
        <v>49</v>
      </c>
      <c r="E8" s="31">
        <v>994</v>
      </c>
      <c r="F8" s="31">
        <v>40</v>
      </c>
      <c r="G8" s="32">
        <v>7000</v>
      </c>
      <c r="H8" s="33">
        <f t="shared" si="0"/>
        <v>280000</v>
      </c>
      <c r="I8" s="30">
        <v>6498</v>
      </c>
      <c r="J8" s="30">
        <v>190</v>
      </c>
      <c r="K8" s="30"/>
      <c r="L8" s="30"/>
      <c r="M8" s="30" t="s">
        <v>37</v>
      </c>
      <c r="N8" s="30" t="s">
        <v>38</v>
      </c>
      <c r="O8" s="30" t="s">
        <v>38</v>
      </c>
      <c r="P8" s="30"/>
      <c r="Q8" s="30" t="s">
        <v>40</v>
      </c>
      <c r="R8" s="30"/>
      <c r="S8" s="30"/>
      <c r="T8" s="30"/>
      <c r="U8" s="30"/>
      <c r="V8" s="30"/>
      <c r="W8" s="30"/>
      <c r="X8" s="30"/>
      <c r="Y8" s="30"/>
      <c r="Z8" s="30"/>
      <c r="AA8" s="30"/>
      <c r="AB8" s="30"/>
      <c r="AC8" s="30"/>
    </row>
    <row r="9" spans="1:29" x14ac:dyDescent="0.3">
      <c r="A9" s="30">
        <v>5</v>
      </c>
      <c r="B9" s="30" t="s">
        <v>50</v>
      </c>
      <c r="C9" s="30" t="s">
        <v>51</v>
      </c>
      <c r="D9" s="30" t="s">
        <v>52</v>
      </c>
      <c r="E9" s="31">
        <v>994</v>
      </c>
      <c r="F9" s="31">
        <v>20</v>
      </c>
      <c r="G9" s="32">
        <v>4000</v>
      </c>
      <c r="H9" s="33">
        <f t="shared" si="0"/>
        <v>80000</v>
      </c>
      <c r="I9" s="30">
        <v>6498</v>
      </c>
      <c r="J9" s="30">
        <v>190</v>
      </c>
      <c r="K9" s="30"/>
      <c r="L9" s="30"/>
      <c r="M9" s="30" t="s">
        <v>37</v>
      </c>
      <c r="N9" s="30" t="s">
        <v>53</v>
      </c>
      <c r="O9" s="30" t="s">
        <v>54</v>
      </c>
      <c r="P9" s="30" t="s">
        <v>55</v>
      </c>
      <c r="Q9" s="30" t="s">
        <v>56</v>
      </c>
      <c r="R9" s="30" t="s">
        <v>57</v>
      </c>
      <c r="S9" s="30"/>
      <c r="T9" s="30"/>
      <c r="U9" s="30"/>
      <c r="V9" s="30"/>
      <c r="W9" s="30"/>
      <c r="X9" s="30"/>
      <c r="Y9" s="30"/>
      <c r="Z9" s="30"/>
      <c r="AA9" s="30"/>
      <c r="AB9" s="30"/>
      <c r="AC9" s="30"/>
    </row>
    <row r="10" spans="1:29" x14ac:dyDescent="0.3">
      <c r="A10" s="30">
        <v>6</v>
      </c>
      <c r="B10" s="30" t="s">
        <v>58</v>
      </c>
      <c r="C10" s="30" t="s">
        <v>4</v>
      </c>
      <c r="D10" s="30" t="s">
        <v>59</v>
      </c>
      <c r="E10" s="31">
        <v>1200</v>
      </c>
      <c r="F10" s="31">
        <v>70</v>
      </c>
      <c r="G10" s="32">
        <v>8600</v>
      </c>
      <c r="H10" s="33">
        <f t="shared" si="0"/>
        <v>602000</v>
      </c>
      <c r="I10" s="30">
        <v>6498</v>
      </c>
      <c r="J10" s="30">
        <v>206</v>
      </c>
      <c r="K10" s="30"/>
      <c r="L10" s="30" t="s">
        <v>60</v>
      </c>
      <c r="M10" s="30" t="s">
        <v>37</v>
      </c>
      <c r="N10" s="30" t="s">
        <v>38</v>
      </c>
      <c r="O10" s="30" t="s">
        <v>38</v>
      </c>
      <c r="P10" s="30" t="s">
        <v>61</v>
      </c>
      <c r="Q10" s="30" t="s">
        <v>46</v>
      </c>
      <c r="R10" s="30"/>
      <c r="S10" s="30"/>
      <c r="T10" s="30"/>
      <c r="U10" s="30"/>
      <c r="V10" s="30"/>
      <c r="W10" s="30"/>
      <c r="X10" s="30"/>
      <c r="Y10" s="30"/>
      <c r="Z10" s="30"/>
      <c r="AA10" s="30"/>
      <c r="AB10" s="30"/>
      <c r="AC10" s="30"/>
    </row>
    <row r="11" spans="1:29" x14ac:dyDescent="0.3">
      <c r="A11" s="30">
        <v>7</v>
      </c>
      <c r="B11" s="30" t="s">
        <v>62</v>
      </c>
      <c r="C11" s="30" t="s">
        <v>4</v>
      </c>
      <c r="D11" s="30" t="s">
        <v>59</v>
      </c>
      <c r="E11" s="31">
        <v>1200</v>
      </c>
      <c r="F11" s="31">
        <v>70</v>
      </c>
      <c r="G11" s="32">
        <v>8600</v>
      </c>
      <c r="H11" s="33">
        <f t="shared" si="0"/>
        <v>602000</v>
      </c>
      <c r="I11" s="30">
        <v>6498</v>
      </c>
      <c r="J11" s="30">
        <v>206</v>
      </c>
      <c r="K11" s="30"/>
      <c r="L11" s="30" t="s">
        <v>60</v>
      </c>
      <c r="M11" s="30" t="s">
        <v>37</v>
      </c>
      <c r="N11" s="30" t="s">
        <v>38</v>
      </c>
      <c r="O11" s="30" t="s">
        <v>38</v>
      </c>
      <c r="P11" s="30" t="s">
        <v>61</v>
      </c>
      <c r="Q11" s="30" t="s">
        <v>46</v>
      </c>
      <c r="R11" s="30"/>
      <c r="S11" s="30"/>
      <c r="T11" s="30"/>
      <c r="U11" s="30"/>
      <c r="V11" s="30"/>
      <c r="W11" s="30"/>
      <c r="X11" s="30"/>
      <c r="Y11" s="30"/>
      <c r="Z11" s="30"/>
      <c r="AA11" s="30"/>
      <c r="AB11" s="30"/>
      <c r="AC11" s="30"/>
    </row>
    <row r="12" spans="1:29" x14ac:dyDescent="0.3">
      <c r="A12" s="30">
        <v>8</v>
      </c>
      <c r="B12" s="30" t="s">
        <v>63</v>
      </c>
      <c r="C12" s="30" t="s">
        <v>4</v>
      </c>
      <c r="D12" s="30" t="s">
        <v>64</v>
      </c>
      <c r="E12" s="31">
        <v>1200</v>
      </c>
      <c r="F12" s="31">
        <v>70</v>
      </c>
      <c r="G12" s="32">
        <v>8600</v>
      </c>
      <c r="H12" s="33">
        <f t="shared" si="0"/>
        <v>602000</v>
      </c>
      <c r="I12" s="30"/>
      <c r="J12" s="30"/>
      <c r="K12" s="30"/>
      <c r="L12" s="30"/>
      <c r="M12" s="30" t="s">
        <v>37</v>
      </c>
      <c r="N12" s="30" t="s">
        <v>38</v>
      </c>
      <c r="O12" s="30" t="s">
        <v>38</v>
      </c>
      <c r="P12" s="30" t="s">
        <v>61</v>
      </c>
      <c r="Q12" s="30" t="s">
        <v>46</v>
      </c>
      <c r="R12" s="30"/>
      <c r="S12" s="30"/>
      <c r="T12" s="30"/>
      <c r="U12" s="30"/>
      <c r="V12" s="30"/>
      <c r="W12" s="30"/>
      <c r="X12" s="30"/>
      <c r="Y12" s="30"/>
      <c r="Z12" s="30"/>
      <c r="AA12" s="30"/>
      <c r="AB12" s="30"/>
      <c r="AC12" s="30"/>
    </row>
    <row r="13" spans="1:29" x14ac:dyDescent="0.3">
      <c r="A13" s="30">
        <v>9</v>
      </c>
      <c r="B13" s="30" t="s">
        <v>65</v>
      </c>
      <c r="C13" s="30" t="s">
        <v>4</v>
      </c>
      <c r="D13" s="30" t="s">
        <v>66</v>
      </c>
      <c r="E13" s="31">
        <v>1200</v>
      </c>
      <c r="F13" s="31">
        <v>70</v>
      </c>
      <c r="G13" s="32">
        <v>8600</v>
      </c>
      <c r="H13" s="33">
        <f t="shared" si="0"/>
        <v>602000</v>
      </c>
      <c r="I13" s="30"/>
      <c r="J13" s="30"/>
      <c r="K13" s="30"/>
      <c r="L13" s="30"/>
      <c r="M13" s="30" t="s">
        <v>37</v>
      </c>
      <c r="N13" s="30" t="s">
        <v>38</v>
      </c>
      <c r="O13" s="30" t="s">
        <v>38</v>
      </c>
      <c r="P13" s="30" t="s">
        <v>61</v>
      </c>
      <c r="Q13" s="30" t="s">
        <v>46</v>
      </c>
      <c r="R13" s="30"/>
      <c r="S13" s="30"/>
      <c r="T13" s="30"/>
      <c r="U13" s="30"/>
      <c r="V13" s="30"/>
      <c r="W13" s="30"/>
      <c r="X13" s="30"/>
      <c r="Y13" s="30"/>
      <c r="Z13" s="30"/>
      <c r="AA13" s="30"/>
      <c r="AB13" s="30"/>
      <c r="AC13" s="30"/>
    </row>
    <row r="14" spans="1:29" x14ac:dyDescent="0.3">
      <c r="A14" s="30">
        <v>10</v>
      </c>
      <c r="B14" s="30" t="s">
        <v>67</v>
      </c>
      <c r="C14" s="30" t="s">
        <v>68</v>
      </c>
      <c r="D14" s="30" t="s">
        <v>52</v>
      </c>
      <c r="E14" s="31"/>
      <c r="F14" s="31">
        <v>10019</v>
      </c>
      <c r="G14" s="32"/>
      <c r="H14" s="33" t="s">
        <v>174</v>
      </c>
      <c r="I14" s="30">
        <v>6498</v>
      </c>
      <c r="J14" s="30">
        <v>206</v>
      </c>
      <c r="K14" s="30"/>
      <c r="L14" s="30" t="s">
        <v>60</v>
      </c>
      <c r="M14" s="30" t="s">
        <v>37</v>
      </c>
      <c r="N14" s="30" t="s">
        <v>38</v>
      </c>
      <c r="O14" s="30" t="s">
        <v>38</v>
      </c>
      <c r="P14" s="30" t="s">
        <v>61</v>
      </c>
      <c r="Q14" s="30" t="s">
        <v>46</v>
      </c>
      <c r="R14" s="30"/>
      <c r="S14" s="30"/>
      <c r="T14" s="30"/>
      <c r="U14" s="30"/>
      <c r="V14" s="30"/>
      <c r="W14" s="30"/>
      <c r="X14" s="30"/>
      <c r="Y14" s="30"/>
      <c r="Z14" s="30"/>
      <c r="AA14" s="30"/>
      <c r="AB14" s="30"/>
      <c r="AC14" s="30"/>
    </row>
    <row r="15" spans="1:29" x14ac:dyDescent="0.3">
      <c r="A15" s="30">
        <v>11</v>
      </c>
      <c r="B15" s="30" t="s">
        <v>69</v>
      </c>
      <c r="C15" s="30" t="s">
        <v>57</v>
      </c>
      <c r="D15" s="30" t="s">
        <v>59</v>
      </c>
      <c r="E15" s="31">
        <v>500</v>
      </c>
      <c r="F15" s="31">
        <v>150</v>
      </c>
      <c r="G15" s="32">
        <v>7500</v>
      </c>
      <c r="H15" s="33">
        <f t="shared" si="0"/>
        <v>1125000</v>
      </c>
      <c r="I15" s="30">
        <v>6498</v>
      </c>
      <c r="J15" s="30">
        <v>206</v>
      </c>
      <c r="K15" s="30"/>
      <c r="L15" s="30" t="s">
        <v>60</v>
      </c>
      <c r="M15" s="30" t="s">
        <v>37</v>
      </c>
      <c r="N15" s="30" t="s">
        <v>38</v>
      </c>
      <c r="O15" s="30" t="s">
        <v>38</v>
      </c>
      <c r="P15" s="30" t="s">
        <v>61</v>
      </c>
      <c r="Q15" s="30" t="s">
        <v>46</v>
      </c>
      <c r="R15" s="30" t="s">
        <v>57</v>
      </c>
      <c r="S15" s="30"/>
      <c r="T15" s="30"/>
      <c r="U15" s="30"/>
      <c r="V15" s="30"/>
      <c r="W15" s="30"/>
      <c r="X15" s="30"/>
      <c r="Y15" s="30"/>
      <c r="Z15" s="30"/>
      <c r="AA15" s="30"/>
      <c r="AB15" s="30"/>
      <c r="AC15" s="30"/>
    </row>
    <row r="16" spans="1:29" x14ac:dyDescent="0.3">
      <c r="A16" s="30">
        <v>12</v>
      </c>
      <c r="B16" s="30" t="s">
        <v>70</v>
      </c>
      <c r="C16" s="30" t="s">
        <v>71</v>
      </c>
      <c r="D16" s="30" t="s">
        <v>52</v>
      </c>
      <c r="E16" s="31">
        <v>12019</v>
      </c>
      <c r="F16" s="31">
        <v>30</v>
      </c>
      <c r="G16" s="32">
        <v>7100</v>
      </c>
      <c r="H16" s="33">
        <f t="shared" si="0"/>
        <v>213000</v>
      </c>
      <c r="I16" s="30">
        <v>6498</v>
      </c>
      <c r="J16" s="30">
        <v>206</v>
      </c>
      <c r="K16" s="30"/>
      <c r="L16" s="30">
        <v>446</v>
      </c>
      <c r="M16" s="30" t="s">
        <v>37</v>
      </c>
      <c r="N16" s="30" t="s">
        <v>38</v>
      </c>
      <c r="O16" s="30" t="s">
        <v>38</v>
      </c>
      <c r="P16" s="30" t="s">
        <v>61</v>
      </c>
      <c r="Q16" s="30" t="s">
        <v>46</v>
      </c>
      <c r="R16" s="30"/>
      <c r="S16" s="30"/>
      <c r="T16" s="30"/>
      <c r="U16" s="30"/>
      <c r="V16" s="30"/>
      <c r="W16" s="30"/>
      <c r="X16" s="30"/>
      <c r="Y16" s="30"/>
      <c r="Z16" s="30"/>
      <c r="AA16" s="30"/>
      <c r="AB16" s="30"/>
      <c r="AC16" s="30"/>
    </row>
    <row r="17" spans="1:29" x14ac:dyDescent="0.3">
      <c r="A17" s="30">
        <v>13</v>
      </c>
      <c r="B17" s="30" t="s">
        <v>70</v>
      </c>
      <c r="C17" s="30" t="s">
        <v>71</v>
      </c>
      <c r="D17" s="30" t="s">
        <v>72</v>
      </c>
      <c r="E17" s="31">
        <v>10</v>
      </c>
      <c r="F17" s="31">
        <v>10</v>
      </c>
      <c r="G17" s="32">
        <v>3540</v>
      </c>
      <c r="H17" s="33">
        <f t="shared" si="0"/>
        <v>35400</v>
      </c>
      <c r="I17" s="30"/>
      <c r="J17" s="30"/>
      <c r="K17" s="30"/>
      <c r="L17" s="30"/>
      <c r="M17" s="30"/>
      <c r="N17" s="30"/>
      <c r="O17" s="30"/>
      <c r="P17" s="30"/>
      <c r="Q17" s="30"/>
      <c r="R17" s="30"/>
      <c r="S17" s="30"/>
      <c r="T17" s="30"/>
      <c r="U17" s="30"/>
      <c r="V17" s="30"/>
      <c r="W17" s="30"/>
      <c r="X17" s="30"/>
      <c r="Y17" s="30"/>
      <c r="Z17" s="30"/>
      <c r="AA17" s="30"/>
      <c r="AB17" s="30"/>
      <c r="AC17" s="30"/>
    </row>
    <row r="18" spans="1:29" x14ac:dyDescent="0.3">
      <c r="A18" s="30">
        <v>14</v>
      </c>
      <c r="B18" s="30" t="s">
        <v>70</v>
      </c>
      <c r="C18" s="30" t="s">
        <v>71</v>
      </c>
      <c r="D18" s="30" t="s">
        <v>73</v>
      </c>
      <c r="E18" s="31">
        <v>10</v>
      </c>
      <c r="F18" s="31">
        <v>10</v>
      </c>
      <c r="G18" s="32">
        <v>3540</v>
      </c>
      <c r="H18" s="33">
        <f t="shared" si="0"/>
        <v>35400</v>
      </c>
      <c r="I18" s="30"/>
      <c r="J18" s="30"/>
      <c r="K18" s="30"/>
      <c r="L18" s="30"/>
      <c r="M18" s="30"/>
      <c r="N18" s="30"/>
      <c r="O18" s="30"/>
      <c r="P18" s="30"/>
      <c r="Q18" s="30"/>
      <c r="R18" s="30"/>
      <c r="S18" s="30"/>
      <c r="T18" s="30"/>
      <c r="U18" s="30"/>
      <c r="V18" s="30"/>
      <c r="W18" s="30"/>
      <c r="X18" s="30"/>
      <c r="Y18" s="30"/>
      <c r="Z18" s="30"/>
      <c r="AA18" s="30"/>
      <c r="AB18" s="30"/>
      <c r="AC18" s="30"/>
    </row>
    <row r="19" spans="1:29" x14ac:dyDescent="0.3">
      <c r="A19" s="30">
        <v>15</v>
      </c>
      <c r="B19" s="30" t="s">
        <v>74</v>
      </c>
      <c r="C19" s="30" t="s">
        <v>75</v>
      </c>
      <c r="D19" s="30" t="s">
        <v>76</v>
      </c>
      <c r="E19" s="31">
        <v>2504</v>
      </c>
      <c r="F19" s="31">
        <f>350+100</f>
        <v>450</v>
      </c>
      <c r="G19" s="32">
        <v>11800</v>
      </c>
      <c r="H19" s="33">
        <f t="shared" si="0"/>
        <v>5310000</v>
      </c>
      <c r="I19" s="30">
        <v>6683</v>
      </c>
      <c r="J19" s="30">
        <v>238</v>
      </c>
      <c r="K19" s="30"/>
      <c r="L19" s="30">
        <v>962</v>
      </c>
      <c r="M19" s="30" t="s">
        <v>37</v>
      </c>
      <c r="N19" s="30" t="s">
        <v>38</v>
      </c>
      <c r="O19" s="30" t="s">
        <v>38</v>
      </c>
      <c r="P19" s="30" t="s">
        <v>39</v>
      </c>
      <c r="Q19" s="30" t="s">
        <v>46</v>
      </c>
      <c r="R19" s="30" t="s">
        <v>57</v>
      </c>
      <c r="S19" s="30"/>
      <c r="T19" s="30"/>
      <c r="U19" s="30"/>
      <c r="V19" s="30"/>
      <c r="W19" s="30"/>
      <c r="X19" s="30"/>
      <c r="Y19" s="30"/>
      <c r="Z19" s="30"/>
      <c r="AA19" s="30"/>
      <c r="AB19" s="30"/>
      <c r="AC19" s="30"/>
    </row>
    <row r="20" spans="1:29" x14ac:dyDescent="0.3">
      <c r="A20" s="30">
        <v>16</v>
      </c>
      <c r="B20" s="30" t="s">
        <v>77</v>
      </c>
      <c r="C20" s="30" t="s">
        <v>78</v>
      </c>
      <c r="D20" s="30" t="s">
        <v>76</v>
      </c>
      <c r="E20" s="31">
        <v>2504</v>
      </c>
      <c r="F20" s="31">
        <v>200</v>
      </c>
      <c r="G20" s="32">
        <f>7000*1.18</f>
        <v>8260</v>
      </c>
      <c r="H20" s="33">
        <f t="shared" si="0"/>
        <v>1652000</v>
      </c>
      <c r="I20" s="30">
        <v>6683</v>
      </c>
      <c r="J20" s="30">
        <v>238</v>
      </c>
      <c r="K20" s="30"/>
      <c r="L20" s="30">
        <v>962</v>
      </c>
      <c r="M20" s="30" t="s">
        <v>37</v>
      </c>
      <c r="N20" s="30" t="s">
        <v>38</v>
      </c>
      <c r="O20" s="30" t="s">
        <v>38</v>
      </c>
      <c r="P20" s="30" t="s">
        <v>39</v>
      </c>
      <c r="Q20" s="30" t="s">
        <v>46</v>
      </c>
      <c r="R20" s="30" t="s">
        <v>57</v>
      </c>
      <c r="S20" s="30"/>
      <c r="T20" s="30"/>
      <c r="U20" s="30"/>
      <c r="V20" s="30"/>
      <c r="W20" s="30"/>
      <c r="X20" s="30"/>
      <c r="Y20" s="30"/>
      <c r="Z20" s="30"/>
      <c r="AA20" s="30"/>
      <c r="AB20" s="30"/>
      <c r="AC20" s="30"/>
    </row>
    <row r="21" spans="1:29" x14ac:dyDescent="0.3">
      <c r="A21" s="30">
        <v>17</v>
      </c>
      <c r="B21" s="30" t="s">
        <v>79</v>
      </c>
      <c r="C21" s="30" t="s">
        <v>80</v>
      </c>
      <c r="D21" s="30" t="s">
        <v>76</v>
      </c>
      <c r="E21" s="31">
        <v>2504</v>
      </c>
      <c r="F21" s="31">
        <v>125</v>
      </c>
      <c r="G21" s="32">
        <v>9000</v>
      </c>
      <c r="H21" s="33">
        <f t="shared" si="0"/>
        <v>1125000</v>
      </c>
      <c r="I21" s="30">
        <v>6683</v>
      </c>
      <c r="J21" s="30">
        <v>238</v>
      </c>
      <c r="K21" s="30"/>
      <c r="L21" s="30">
        <v>962</v>
      </c>
      <c r="M21" s="30" t="s">
        <v>37</v>
      </c>
      <c r="N21" s="30" t="s">
        <v>38</v>
      </c>
      <c r="O21" s="30" t="s">
        <v>38</v>
      </c>
      <c r="P21" s="30" t="s">
        <v>39</v>
      </c>
      <c r="Q21" s="30" t="s">
        <v>46</v>
      </c>
      <c r="R21" s="30" t="s">
        <v>57</v>
      </c>
      <c r="S21" s="30"/>
      <c r="T21" s="30"/>
      <c r="U21" s="30"/>
      <c r="V21" s="30"/>
      <c r="W21" s="30"/>
      <c r="X21" s="30"/>
      <c r="Y21" s="30"/>
      <c r="Z21" s="30"/>
      <c r="AA21" s="30"/>
      <c r="AB21" s="30"/>
      <c r="AC21" s="30"/>
    </row>
    <row r="22" spans="1:29" x14ac:dyDescent="0.3">
      <c r="A22" s="30">
        <v>18</v>
      </c>
      <c r="B22" s="30" t="s">
        <v>81</v>
      </c>
      <c r="C22" s="30" t="s">
        <v>82</v>
      </c>
      <c r="D22" s="30" t="s">
        <v>83</v>
      </c>
      <c r="E22" s="31">
        <v>34811</v>
      </c>
      <c r="F22" s="31">
        <v>600</v>
      </c>
      <c r="G22" s="32">
        <v>6500</v>
      </c>
      <c r="H22" s="33">
        <f t="shared" si="0"/>
        <v>3900000</v>
      </c>
      <c r="I22" s="30">
        <v>6690</v>
      </c>
      <c r="J22" s="30">
        <v>107</v>
      </c>
      <c r="K22" s="30"/>
      <c r="L22" s="30">
        <v>1054</v>
      </c>
      <c r="M22" s="30" t="s">
        <v>37</v>
      </c>
      <c r="N22" s="30" t="s">
        <v>38</v>
      </c>
      <c r="O22" s="30" t="s">
        <v>38</v>
      </c>
      <c r="P22" s="30" t="s">
        <v>84</v>
      </c>
      <c r="Q22" s="30" t="s">
        <v>46</v>
      </c>
      <c r="R22" s="30" t="s">
        <v>57</v>
      </c>
      <c r="S22" s="30"/>
      <c r="T22" s="30"/>
      <c r="U22" s="30"/>
      <c r="V22" s="30"/>
      <c r="W22" s="30"/>
      <c r="X22" s="30"/>
      <c r="Y22" s="30"/>
      <c r="Z22" s="30"/>
      <c r="AA22" s="30"/>
      <c r="AB22" s="30"/>
      <c r="AC22" s="30"/>
    </row>
    <row r="23" spans="1:29" x14ac:dyDescent="0.3">
      <c r="A23" s="30">
        <v>19</v>
      </c>
      <c r="B23" s="30" t="s">
        <v>85</v>
      </c>
      <c r="C23" s="30" t="s">
        <v>86</v>
      </c>
      <c r="D23" s="30" t="s">
        <v>87</v>
      </c>
      <c r="E23" s="31">
        <v>34811</v>
      </c>
      <c r="F23" s="31">
        <v>4500</v>
      </c>
      <c r="G23" s="32">
        <v>8000</v>
      </c>
      <c r="H23" s="33">
        <f>F23*G23</f>
        <v>36000000</v>
      </c>
      <c r="I23" s="30">
        <v>6690</v>
      </c>
      <c r="J23" s="30">
        <v>107</v>
      </c>
      <c r="K23" s="30"/>
      <c r="L23" s="30">
        <v>1054</v>
      </c>
      <c r="M23" s="30" t="s">
        <v>37</v>
      </c>
      <c r="N23" s="30" t="s">
        <v>38</v>
      </c>
      <c r="O23" s="30" t="s">
        <v>38</v>
      </c>
      <c r="P23" s="30" t="s">
        <v>84</v>
      </c>
      <c r="Q23" s="30" t="s">
        <v>46</v>
      </c>
      <c r="R23" s="30"/>
      <c r="S23" s="30"/>
      <c r="T23" s="30"/>
      <c r="U23" s="30"/>
      <c r="V23" s="30"/>
      <c r="W23" s="30"/>
      <c r="X23" s="30"/>
      <c r="Y23" s="30"/>
      <c r="Z23" s="30"/>
      <c r="AA23" s="30"/>
      <c r="AB23" s="30"/>
      <c r="AC23" s="30"/>
    </row>
    <row r="24" spans="1:29" x14ac:dyDescent="0.3">
      <c r="A24" s="30">
        <v>20</v>
      </c>
      <c r="B24" s="30" t="s">
        <v>88</v>
      </c>
      <c r="C24" s="30" t="s">
        <v>16</v>
      </c>
      <c r="D24" s="30" t="s">
        <v>87</v>
      </c>
      <c r="E24" s="31">
        <v>4000</v>
      </c>
      <c r="F24" s="31">
        <v>4000</v>
      </c>
      <c r="G24" s="32">
        <f>8000*1.18</f>
        <v>9440</v>
      </c>
      <c r="H24" s="33">
        <f t="shared" si="0"/>
        <v>37760000</v>
      </c>
      <c r="I24" s="30">
        <v>6498</v>
      </c>
      <c r="J24" s="30">
        <v>196</v>
      </c>
      <c r="K24" s="30"/>
      <c r="L24" s="30"/>
      <c r="M24" s="30" t="s">
        <v>37</v>
      </c>
      <c r="N24" s="30" t="s">
        <v>38</v>
      </c>
      <c r="O24" s="30" t="s">
        <v>38</v>
      </c>
      <c r="P24" s="30"/>
      <c r="Q24" s="30" t="s">
        <v>89</v>
      </c>
      <c r="R24" s="30"/>
      <c r="S24" s="30"/>
      <c r="T24" s="30"/>
      <c r="U24" s="30"/>
      <c r="V24" s="30"/>
      <c r="W24" s="30"/>
      <c r="X24" s="30"/>
      <c r="Y24" s="30"/>
      <c r="Z24" s="30"/>
      <c r="AA24" s="30"/>
      <c r="AB24" s="30"/>
      <c r="AC24" s="30"/>
    </row>
    <row r="25" spans="1:29" x14ac:dyDescent="0.3">
      <c r="A25" s="30">
        <v>21</v>
      </c>
      <c r="B25" s="30" t="s">
        <v>90</v>
      </c>
      <c r="C25" s="30" t="s">
        <v>91</v>
      </c>
      <c r="D25" s="30" t="s">
        <v>92</v>
      </c>
      <c r="E25" s="31">
        <v>174</v>
      </c>
      <c r="F25" s="31">
        <v>1747</v>
      </c>
      <c r="G25" s="32"/>
      <c r="H25" s="33" t="s">
        <v>175</v>
      </c>
      <c r="I25" s="30">
        <v>6498</v>
      </c>
      <c r="J25" s="30">
        <v>196</v>
      </c>
      <c r="K25" s="30"/>
      <c r="L25" s="30"/>
      <c r="M25" s="30" t="s">
        <v>37</v>
      </c>
      <c r="N25" s="30" t="s">
        <v>38</v>
      </c>
      <c r="O25" s="30" t="s">
        <v>38</v>
      </c>
      <c r="P25" s="30"/>
      <c r="Q25" s="30" t="s">
        <v>89</v>
      </c>
      <c r="R25" s="30"/>
      <c r="S25" s="30"/>
      <c r="T25" s="30"/>
      <c r="U25" s="30"/>
      <c r="V25" s="30"/>
      <c r="W25" s="30"/>
      <c r="X25" s="30"/>
      <c r="Y25" s="30"/>
      <c r="Z25" s="30"/>
      <c r="AA25" s="30"/>
      <c r="AB25" s="30"/>
      <c r="AC25" s="30"/>
    </row>
    <row r="26" spans="1:29" x14ac:dyDescent="0.3">
      <c r="A26" s="30">
        <v>22</v>
      </c>
      <c r="B26" s="30" t="s">
        <v>93</v>
      </c>
      <c r="C26" s="30" t="s">
        <v>57</v>
      </c>
      <c r="D26" s="30" t="s">
        <v>94</v>
      </c>
      <c r="E26" s="31">
        <v>60</v>
      </c>
      <c r="F26" s="31">
        <v>200</v>
      </c>
      <c r="G26" s="32">
        <v>6000</v>
      </c>
      <c r="H26" s="33">
        <f t="shared" si="0"/>
        <v>1200000</v>
      </c>
      <c r="I26" s="30">
        <v>6690</v>
      </c>
      <c r="J26" s="30">
        <v>107</v>
      </c>
      <c r="K26" s="30"/>
      <c r="L26" s="30"/>
      <c r="M26" s="30" t="s">
        <v>37</v>
      </c>
      <c r="N26" s="30"/>
      <c r="O26" s="30"/>
      <c r="P26" s="30"/>
      <c r="Q26" s="30"/>
      <c r="R26" s="30" t="s">
        <v>57</v>
      </c>
      <c r="S26" s="30"/>
      <c r="T26" s="30"/>
      <c r="U26" s="30"/>
      <c r="V26" s="30"/>
      <c r="W26" s="30"/>
      <c r="X26" s="30"/>
      <c r="Y26" s="30"/>
      <c r="Z26" s="30"/>
      <c r="AA26" s="30"/>
      <c r="AB26" s="30"/>
      <c r="AC26" s="30"/>
    </row>
    <row r="27" spans="1:29" x14ac:dyDescent="0.3">
      <c r="A27" s="30">
        <v>23</v>
      </c>
      <c r="B27" s="30" t="s">
        <v>95</v>
      </c>
      <c r="C27" s="30" t="s">
        <v>96</v>
      </c>
      <c r="D27" s="30" t="s">
        <v>97</v>
      </c>
      <c r="E27" s="31">
        <v>1000</v>
      </c>
      <c r="F27" s="31">
        <v>100</v>
      </c>
      <c r="G27" s="32">
        <v>6000</v>
      </c>
      <c r="H27" s="33">
        <f t="shared" si="0"/>
        <v>600000</v>
      </c>
      <c r="I27" s="30">
        <v>7253</v>
      </c>
      <c r="J27" s="30">
        <v>2</v>
      </c>
      <c r="K27" s="30"/>
      <c r="L27" s="30"/>
      <c r="M27" s="30"/>
      <c r="N27" s="30"/>
      <c r="O27" s="30"/>
      <c r="P27" s="30"/>
      <c r="Q27" s="30"/>
      <c r="R27" s="30"/>
      <c r="S27" s="30"/>
      <c r="T27" s="30"/>
      <c r="U27" s="30"/>
      <c r="V27" s="30"/>
      <c r="W27" s="30"/>
      <c r="X27" s="30"/>
      <c r="Y27" s="30"/>
      <c r="Z27" s="30"/>
      <c r="AA27" s="30"/>
      <c r="AB27" s="30"/>
      <c r="AC27" s="30"/>
    </row>
    <row r="28" spans="1:29" x14ac:dyDescent="0.3">
      <c r="A28" s="30">
        <v>24</v>
      </c>
      <c r="B28" s="30" t="s">
        <v>98</v>
      </c>
      <c r="C28" s="30" t="s">
        <v>99</v>
      </c>
      <c r="D28" s="30" t="s">
        <v>94</v>
      </c>
      <c r="E28" s="31">
        <v>174</v>
      </c>
      <c r="F28" s="31">
        <v>5000</v>
      </c>
      <c r="G28" s="32">
        <f>15000*1.18</f>
        <v>17700</v>
      </c>
      <c r="H28" s="33">
        <f t="shared" si="0"/>
        <v>88500000</v>
      </c>
      <c r="I28" s="30">
        <v>6498</v>
      </c>
      <c r="J28" s="30">
        <v>196</v>
      </c>
      <c r="K28" s="30"/>
      <c r="L28" s="30"/>
      <c r="M28" s="30" t="s">
        <v>37</v>
      </c>
      <c r="N28" s="30" t="s">
        <v>38</v>
      </c>
      <c r="O28" s="30" t="s">
        <v>38</v>
      </c>
      <c r="P28" s="30"/>
      <c r="Q28" s="30" t="s">
        <v>89</v>
      </c>
      <c r="R28" s="30"/>
      <c r="S28" s="30"/>
      <c r="T28" s="30"/>
      <c r="U28" s="30"/>
      <c r="V28" s="30"/>
      <c r="W28" s="30"/>
      <c r="X28" s="30"/>
      <c r="Y28" s="30"/>
      <c r="Z28" s="30"/>
      <c r="AA28" s="30"/>
      <c r="AB28" s="30"/>
      <c r="AC28" s="30"/>
    </row>
    <row r="29" spans="1:29" x14ac:dyDescent="0.3">
      <c r="A29" s="30">
        <v>25</v>
      </c>
      <c r="B29" s="30" t="s">
        <v>100</v>
      </c>
      <c r="C29" s="30" t="s">
        <v>101</v>
      </c>
      <c r="D29" s="30" t="s">
        <v>102</v>
      </c>
      <c r="E29" s="31">
        <v>2499</v>
      </c>
      <c r="F29" s="31">
        <v>1000</v>
      </c>
      <c r="G29" s="32">
        <v>8000</v>
      </c>
      <c r="H29" s="33">
        <f t="shared" si="0"/>
        <v>8000000</v>
      </c>
      <c r="I29" s="30">
        <v>6691</v>
      </c>
      <c r="J29" s="30">
        <v>30</v>
      </c>
      <c r="K29" s="30"/>
      <c r="L29" s="30">
        <v>757</v>
      </c>
      <c r="M29" s="30" t="s">
        <v>37</v>
      </c>
      <c r="N29" s="30" t="s">
        <v>38</v>
      </c>
      <c r="O29" s="30" t="s">
        <v>38</v>
      </c>
      <c r="P29" s="30" t="s">
        <v>103</v>
      </c>
      <c r="Q29" s="30" t="s">
        <v>56</v>
      </c>
      <c r="R29" s="30"/>
      <c r="S29" s="30"/>
      <c r="T29" s="30"/>
      <c r="U29" s="30"/>
      <c r="V29" s="30"/>
      <c r="W29" s="30"/>
      <c r="X29" s="30"/>
      <c r="Y29" s="30"/>
      <c r="Z29" s="30"/>
      <c r="AA29" s="30"/>
      <c r="AB29" s="30"/>
      <c r="AC29" s="30"/>
    </row>
    <row r="30" spans="1:29" x14ac:dyDescent="0.3">
      <c r="A30" s="30">
        <v>26</v>
      </c>
      <c r="B30" s="30" t="s">
        <v>104</v>
      </c>
      <c r="C30" s="30" t="s">
        <v>4</v>
      </c>
      <c r="D30" s="30" t="s">
        <v>102</v>
      </c>
      <c r="E30" s="31">
        <v>2499</v>
      </c>
      <c r="F30" s="31">
        <v>70</v>
      </c>
      <c r="G30" s="32">
        <v>8600</v>
      </c>
      <c r="H30" s="33">
        <f>F30*G30</f>
        <v>602000</v>
      </c>
      <c r="I30" s="30">
        <v>6691</v>
      </c>
      <c r="J30" s="30">
        <v>30</v>
      </c>
      <c r="K30" s="30"/>
      <c r="L30" s="30">
        <v>757</v>
      </c>
      <c r="M30" s="30" t="s">
        <v>37</v>
      </c>
      <c r="N30" s="30" t="s">
        <v>38</v>
      </c>
      <c r="O30" s="30" t="s">
        <v>38</v>
      </c>
      <c r="P30" s="30" t="s">
        <v>103</v>
      </c>
      <c r="Q30" s="30" t="s">
        <v>56</v>
      </c>
      <c r="R30" s="30"/>
      <c r="S30" s="30"/>
      <c r="T30" s="30"/>
      <c r="U30" s="30"/>
      <c r="V30" s="30"/>
      <c r="W30" s="30"/>
      <c r="X30" s="30"/>
      <c r="Y30" s="30"/>
      <c r="Z30" s="30"/>
      <c r="AA30" s="30"/>
      <c r="AB30" s="30"/>
      <c r="AC30" s="30"/>
    </row>
    <row r="31" spans="1:29" x14ac:dyDescent="0.3">
      <c r="A31" s="30">
        <v>27</v>
      </c>
      <c r="B31" s="30" t="s">
        <v>176</v>
      </c>
      <c r="C31" s="30" t="s">
        <v>105</v>
      </c>
      <c r="D31" s="30" t="s">
        <v>106</v>
      </c>
      <c r="E31" s="31">
        <v>18322</v>
      </c>
      <c r="F31" s="31">
        <v>400</v>
      </c>
      <c r="G31" s="32">
        <f>9000*1.18</f>
        <v>10620</v>
      </c>
      <c r="H31" s="33">
        <f t="shared" si="0"/>
        <v>4248000</v>
      </c>
      <c r="I31" s="30">
        <v>6691</v>
      </c>
      <c r="J31" s="30">
        <v>45</v>
      </c>
      <c r="K31" s="30"/>
      <c r="L31" s="30">
        <v>1305</v>
      </c>
      <c r="M31" s="30" t="s">
        <v>37</v>
      </c>
      <c r="N31" s="30" t="s">
        <v>38</v>
      </c>
      <c r="O31" s="30" t="s">
        <v>38</v>
      </c>
      <c r="P31" s="30" t="s">
        <v>107</v>
      </c>
      <c r="Q31" s="30" t="s">
        <v>108</v>
      </c>
      <c r="R31" s="30"/>
      <c r="S31" s="30"/>
      <c r="T31" s="30"/>
      <c r="U31" s="30"/>
      <c r="V31" s="30"/>
      <c r="W31" s="30"/>
      <c r="X31" s="30"/>
      <c r="Y31" s="30"/>
      <c r="Z31" s="30"/>
      <c r="AA31" s="30"/>
      <c r="AB31" s="30"/>
      <c r="AC31" s="30"/>
    </row>
    <row r="32" spans="1:29" x14ac:dyDescent="0.3">
      <c r="A32" s="30">
        <v>28</v>
      </c>
      <c r="B32" s="30" t="s">
        <v>109</v>
      </c>
      <c r="C32" s="30" t="s">
        <v>89</v>
      </c>
      <c r="D32" s="30" t="s">
        <v>110</v>
      </c>
      <c r="E32" s="31">
        <v>4020</v>
      </c>
      <c r="F32" s="31">
        <v>451</v>
      </c>
      <c r="G32" s="32">
        <v>15000</v>
      </c>
      <c r="H32" s="33">
        <f t="shared" si="0"/>
        <v>6765000</v>
      </c>
      <c r="I32" s="30">
        <v>6690</v>
      </c>
      <c r="J32" s="30">
        <v>107</v>
      </c>
      <c r="K32" s="30"/>
      <c r="L32" s="30"/>
      <c r="M32" s="30" t="s">
        <v>37</v>
      </c>
      <c r="N32" s="30" t="s">
        <v>38</v>
      </c>
      <c r="O32" s="30" t="s">
        <v>38</v>
      </c>
      <c r="P32" s="30"/>
      <c r="Q32" s="30"/>
      <c r="R32" s="30" t="s">
        <v>111</v>
      </c>
      <c r="S32" s="30" t="s">
        <v>112</v>
      </c>
      <c r="T32" s="30" t="s">
        <v>113</v>
      </c>
      <c r="U32" s="30" t="s">
        <v>114</v>
      </c>
      <c r="V32" s="30" t="s">
        <v>115</v>
      </c>
      <c r="W32" s="30" t="s">
        <v>116</v>
      </c>
      <c r="X32" s="34" t="s">
        <v>117</v>
      </c>
      <c r="Y32" s="30" t="s">
        <v>118</v>
      </c>
      <c r="Z32" s="30" t="s">
        <v>119</v>
      </c>
      <c r="AA32" s="30"/>
      <c r="AB32" s="30"/>
      <c r="AC32" s="30" t="s">
        <v>120</v>
      </c>
    </row>
    <row r="33" spans="1:29" x14ac:dyDescent="0.3">
      <c r="A33" s="30">
        <v>29</v>
      </c>
      <c r="B33" s="30" t="s">
        <v>121</v>
      </c>
      <c r="C33" s="30" t="s">
        <v>89</v>
      </c>
      <c r="D33" s="30" t="s">
        <v>87</v>
      </c>
      <c r="E33" s="31">
        <v>15</v>
      </c>
      <c r="F33" s="31">
        <v>15</v>
      </c>
      <c r="G33" s="32">
        <v>8000</v>
      </c>
      <c r="H33" s="33">
        <f t="shared" si="0"/>
        <v>120000</v>
      </c>
      <c r="I33" s="30">
        <v>6690</v>
      </c>
      <c r="J33" s="30">
        <v>107</v>
      </c>
      <c r="K33" s="30"/>
      <c r="L33" s="30"/>
      <c r="M33" s="30" t="s">
        <v>37</v>
      </c>
      <c r="N33" s="30" t="s">
        <v>38</v>
      </c>
      <c r="O33" s="30" t="s">
        <v>38</v>
      </c>
      <c r="P33" s="30"/>
      <c r="Q33" s="30"/>
      <c r="R33" s="30" t="s">
        <v>111</v>
      </c>
      <c r="S33" s="30" t="s">
        <v>122</v>
      </c>
      <c r="T33" s="30" t="s">
        <v>123</v>
      </c>
      <c r="U33" s="30" t="s">
        <v>124</v>
      </c>
      <c r="V33" s="30" t="s">
        <v>125</v>
      </c>
      <c r="W33" s="30" t="s">
        <v>126</v>
      </c>
      <c r="X33" s="30" t="s">
        <v>127</v>
      </c>
      <c r="Y33" s="30" t="s">
        <v>128</v>
      </c>
      <c r="Z33" s="30" t="s">
        <v>129</v>
      </c>
      <c r="AA33" s="30" t="s">
        <v>130</v>
      </c>
      <c r="AB33" s="30" t="s">
        <v>131</v>
      </c>
      <c r="AC33" s="30"/>
    </row>
    <row r="34" spans="1:29" x14ac:dyDescent="0.3">
      <c r="A34" s="30">
        <v>30</v>
      </c>
      <c r="B34" s="30" t="s">
        <v>132</v>
      </c>
      <c r="C34" s="30" t="s">
        <v>89</v>
      </c>
      <c r="D34" s="30" t="s">
        <v>133</v>
      </c>
      <c r="E34" s="31">
        <v>120</v>
      </c>
      <c r="F34" s="31">
        <v>7</v>
      </c>
      <c r="G34" s="32">
        <v>3540</v>
      </c>
      <c r="H34" s="33">
        <f t="shared" si="0"/>
        <v>24780</v>
      </c>
      <c r="I34" s="30">
        <v>6498</v>
      </c>
      <c r="J34" s="30">
        <v>242</v>
      </c>
      <c r="K34" s="30"/>
      <c r="L34" s="30"/>
      <c r="M34" s="30" t="s">
        <v>37</v>
      </c>
      <c r="N34" s="30" t="s">
        <v>38</v>
      </c>
      <c r="O34" s="30" t="s">
        <v>38</v>
      </c>
      <c r="P34" s="30"/>
      <c r="Q34" s="30"/>
      <c r="R34" s="30" t="s">
        <v>111</v>
      </c>
      <c r="S34" s="30" t="s">
        <v>134</v>
      </c>
      <c r="T34" s="30" t="s">
        <v>135</v>
      </c>
      <c r="U34" s="30" t="s">
        <v>135</v>
      </c>
      <c r="V34" s="30" t="s">
        <v>136</v>
      </c>
      <c r="W34" s="30"/>
      <c r="X34" s="30"/>
      <c r="Y34" s="30"/>
      <c r="Z34" s="30"/>
      <c r="AA34" s="30"/>
      <c r="AB34" s="30"/>
      <c r="AC34" s="30"/>
    </row>
    <row r="35" spans="1:29" x14ac:dyDescent="0.3">
      <c r="A35" s="30">
        <v>31</v>
      </c>
      <c r="B35" s="30" t="s">
        <v>132</v>
      </c>
      <c r="C35" s="30" t="s">
        <v>89</v>
      </c>
      <c r="D35" s="30" t="s">
        <v>137</v>
      </c>
      <c r="E35" s="31">
        <v>77</v>
      </c>
      <c r="F35" s="31">
        <v>77</v>
      </c>
      <c r="G35" s="32">
        <v>3540</v>
      </c>
      <c r="H35" s="33">
        <f t="shared" si="0"/>
        <v>272580</v>
      </c>
      <c r="I35" s="30">
        <v>6725</v>
      </c>
      <c r="J35" s="30">
        <v>248</v>
      </c>
      <c r="K35" s="30"/>
      <c r="L35" s="30"/>
      <c r="M35" s="30" t="s">
        <v>37</v>
      </c>
      <c r="N35" s="30" t="s">
        <v>38</v>
      </c>
      <c r="O35" s="30" t="s">
        <v>38</v>
      </c>
      <c r="P35" s="30"/>
      <c r="Q35" s="30"/>
      <c r="R35" s="30" t="s">
        <v>111</v>
      </c>
      <c r="S35" s="30" t="s">
        <v>134</v>
      </c>
      <c r="T35" s="30" t="s">
        <v>135</v>
      </c>
      <c r="U35" s="30" t="s">
        <v>135</v>
      </c>
      <c r="V35" s="30" t="s">
        <v>138</v>
      </c>
      <c r="W35" s="30"/>
      <c r="X35" s="30"/>
      <c r="Y35" s="30"/>
      <c r="Z35" s="30"/>
      <c r="AA35" s="30"/>
      <c r="AB35" s="30"/>
      <c r="AC35" s="30" t="s">
        <v>139</v>
      </c>
    </row>
    <row r="36" spans="1:29" x14ac:dyDescent="0.3">
      <c r="A36" s="30">
        <v>32</v>
      </c>
      <c r="B36" s="30" t="s">
        <v>140</v>
      </c>
      <c r="C36" s="30" t="s">
        <v>89</v>
      </c>
      <c r="D36" s="30" t="s">
        <v>133</v>
      </c>
      <c r="E36" s="31">
        <f>18+70</f>
        <v>88</v>
      </c>
      <c r="F36" s="31">
        <v>18</v>
      </c>
      <c r="G36" s="32">
        <v>3540</v>
      </c>
      <c r="H36" s="33">
        <f t="shared" si="0"/>
        <v>63720</v>
      </c>
      <c r="I36" s="30">
        <v>6498</v>
      </c>
      <c r="J36" s="30">
        <v>242</v>
      </c>
      <c r="K36" s="30"/>
      <c r="L36" s="30"/>
      <c r="M36" s="30" t="s">
        <v>37</v>
      </c>
      <c r="N36" s="30" t="s">
        <v>38</v>
      </c>
      <c r="O36" s="30" t="s">
        <v>38</v>
      </c>
      <c r="P36" s="30"/>
      <c r="Q36" s="30"/>
      <c r="R36" s="30" t="s">
        <v>111</v>
      </c>
      <c r="S36" s="30" t="s">
        <v>141</v>
      </c>
      <c r="T36" s="30" t="s">
        <v>142</v>
      </c>
      <c r="U36" s="30" t="s">
        <v>143</v>
      </c>
      <c r="V36" s="30" t="s">
        <v>144</v>
      </c>
      <c r="W36" s="30"/>
      <c r="X36" s="30"/>
      <c r="Y36" s="30"/>
      <c r="Z36" s="30"/>
      <c r="AA36" s="30"/>
      <c r="AB36" s="30"/>
      <c r="AC36" s="30" t="s">
        <v>139</v>
      </c>
    </row>
    <row r="37" spans="1:29" x14ac:dyDescent="0.3">
      <c r="A37" s="30">
        <v>33</v>
      </c>
      <c r="B37" s="30" t="s">
        <v>145</v>
      </c>
      <c r="C37" s="30" t="s">
        <v>89</v>
      </c>
      <c r="D37" s="30" t="s">
        <v>133</v>
      </c>
      <c r="E37" s="31">
        <f>18+70</f>
        <v>88</v>
      </c>
      <c r="F37" s="31">
        <v>18</v>
      </c>
      <c r="G37" s="32">
        <v>3540</v>
      </c>
      <c r="H37" s="33">
        <f t="shared" si="0"/>
        <v>63720</v>
      </c>
      <c r="I37" s="30">
        <v>6498</v>
      </c>
      <c r="J37" s="30">
        <v>242</v>
      </c>
      <c r="K37" s="30"/>
      <c r="L37" s="30"/>
      <c r="M37" s="30" t="s">
        <v>37</v>
      </c>
      <c r="N37" s="30" t="s">
        <v>38</v>
      </c>
      <c r="O37" s="30" t="s">
        <v>38</v>
      </c>
      <c r="P37" s="30"/>
      <c r="Q37" s="30"/>
      <c r="R37" s="30" t="s">
        <v>111</v>
      </c>
      <c r="S37" s="30" t="s">
        <v>146</v>
      </c>
      <c r="T37" s="30" t="s">
        <v>147</v>
      </c>
      <c r="U37" s="30"/>
      <c r="V37" s="30"/>
      <c r="W37" s="30"/>
      <c r="X37" s="30"/>
      <c r="Y37" s="30"/>
      <c r="Z37" s="30"/>
      <c r="AA37" s="30"/>
      <c r="AB37" s="30"/>
      <c r="AC37" s="30" t="s">
        <v>148</v>
      </c>
    </row>
    <row r="38" spans="1:29" x14ac:dyDescent="0.3">
      <c r="A38" s="30">
        <v>34</v>
      </c>
      <c r="B38" s="30" t="s">
        <v>149</v>
      </c>
      <c r="C38" s="30" t="s">
        <v>150</v>
      </c>
      <c r="D38" s="30" t="s">
        <v>102</v>
      </c>
      <c r="E38" s="31">
        <v>18322</v>
      </c>
      <c r="F38" s="31">
        <v>35</v>
      </c>
      <c r="G38" s="32">
        <v>3540</v>
      </c>
      <c r="H38" s="33">
        <f t="shared" si="0"/>
        <v>123900</v>
      </c>
      <c r="I38" s="30">
        <v>6691</v>
      </c>
      <c r="J38" s="30">
        <v>45</v>
      </c>
      <c r="K38" s="30"/>
      <c r="L38" s="30"/>
      <c r="M38" s="30" t="s">
        <v>37</v>
      </c>
      <c r="N38" s="30" t="s">
        <v>38</v>
      </c>
      <c r="O38" s="30" t="s">
        <v>38</v>
      </c>
      <c r="P38" s="30"/>
      <c r="Q38" s="30"/>
      <c r="R38" s="30" t="s">
        <v>111</v>
      </c>
      <c r="S38" s="30"/>
      <c r="T38" s="30"/>
      <c r="U38" s="30"/>
      <c r="V38" s="30"/>
      <c r="W38" s="30"/>
      <c r="X38" s="30"/>
      <c r="Y38" s="30"/>
      <c r="Z38" s="30"/>
      <c r="AA38" s="30"/>
      <c r="AB38" s="30"/>
      <c r="AC38" s="30"/>
    </row>
    <row r="39" spans="1:29" x14ac:dyDescent="0.3">
      <c r="A39" s="30">
        <v>35</v>
      </c>
      <c r="B39" s="30" t="s">
        <v>151</v>
      </c>
      <c r="C39" s="30" t="s">
        <v>152</v>
      </c>
      <c r="D39" s="30" t="s">
        <v>153</v>
      </c>
      <c r="E39" s="31">
        <v>1000</v>
      </c>
      <c r="F39" s="31">
        <v>60</v>
      </c>
      <c r="G39" s="32">
        <v>7000</v>
      </c>
      <c r="H39" s="33">
        <f t="shared" si="0"/>
        <v>420000</v>
      </c>
      <c r="I39" s="30">
        <v>6498</v>
      </c>
      <c r="J39" s="30">
        <v>206</v>
      </c>
      <c r="K39" s="30"/>
      <c r="L39" s="30" t="s">
        <v>60</v>
      </c>
      <c r="M39" s="30" t="s">
        <v>37</v>
      </c>
      <c r="N39" s="30" t="s">
        <v>38</v>
      </c>
      <c r="O39" s="30" t="s">
        <v>38</v>
      </c>
      <c r="P39" s="30"/>
      <c r="Q39" s="30"/>
      <c r="R39" s="30"/>
      <c r="S39" s="30"/>
      <c r="T39" s="30"/>
      <c r="U39" s="30"/>
      <c r="V39" s="30"/>
      <c r="W39" s="30"/>
      <c r="X39" s="30"/>
      <c r="Y39" s="30"/>
      <c r="Z39" s="30"/>
      <c r="AA39" s="30"/>
      <c r="AB39" s="30"/>
      <c r="AC39" s="30"/>
    </row>
    <row r="40" spans="1:29" x14ac:dyDescent="0.3">
      <c r="A40" s="30">
        <v>36</v>
      </c>
      <c r="B40" s="30" t="s">
        <v>154</v>
      </c>
      <c r="C40" s="30" t="s">
        <v>155</v>
      </c>
      <c r="D40" s="30" t="s">
        <v>156</v>
      </c>
      <c r="E40" s="31">
        <v>500</v>
      </c>
      <c r="F40" s="31">
        <v>60</v>
      </c>
      <c r="G40" s="32">
        <f>25000*1.18</f>
        <v>29500</v>
      </c>
      <c r="H40" s="33">
        <f t="shared" si="0"/>
        <v>1770000</v>
      </c>
      <c r="I40" s="30"/>
      <c r="J40" s="30"/>
      <c r="K40" s="30"/>
      <c r="L40" s="30"/>
      <c r="M40" s="30" t="s">
        <v>37</v>
      </c>
      <c r="N40" s="30" t="s">
        <v>38</v>
      </c>
      <c r="O40" s="30" t="s">
        <v>38</v>
      </c>
      <c r="P40" s="30"/>
      <c r="Q40" s="30"/>
      <c r="R40" s="30"/>
      <c r="S40" s="30"/>
      <c r="T40" s="30"/>
      <c r="U40" s="30"/>
      <c r="V40" s="30"/>
      <c r="W40" s="30"/>
      <c r="X40" s="30"/>
      <c r="Y40" s="30"/>
      <c r="Z40" s="30"/>
      <c r="AA40" s="30"/>
      <c r="AB40" s="30"/>
      <c r="AC40" s="30"/>
    </row>
    <row r="41" spans="1:29" x14ac:dyDescent="0.3">
      <c r="A41" s="30">
        <v>37</v>
      </c>
      <c r="B41" s="30" t="s">
        <v>179</v>
      </c>
      <c r="C41" s="30" t="s">
        <v>157</v>
      </c>
      <c r="D41" s="30" t="s">
        <v>158</v>
      </c>
      <c r="E41" s="31"/>
      <c r="F41" s="31">
        <v>30</v>
      </c>
      <c r="G41" s="32">
        <v>3540</v>
      </c>
      <c r="H41" s="33">
        <f t="shared" si="0"/>
        <v>106200</v>
      </c>
      <c r="I41" s="30"/>
      <c r="J41" s="30"/>
      <c r="K41" s="30"/>
      <c r="L41" s="30"/>
      <c r="M41" s="30" t="s">
        <v>37</v>
      </c>
      <c r="N41" s="30" t="s">
        <v>38</v>
      </c>
      <c r="O41" s="30" t="s">
        <v>38</v>
      </c>
      <c r="P41" s="30"/>
      <c r="Q41" s="30"/>
      <c r="R41" s="30"/>
      <c r="S41" s="30"/>
      <c r="T41" s="30"/>
      <c r="U41" s="30"/>
      <c r="V41" s="30"/>
      <c r="W41" s="30"/>
      <c r="X41" s="30"/>
      <c r="Y41" s="30"/>
      <c r="Z41" s="30"/>
      <c r="AA41" s="30"/>
      <c r="AB41" s="30"/>
      <c r="AC41" s="30"/>
    </row>
    <row r="42" spans="1:29" x14ac:dyDescent="0.3">
      <c r="A42" s="30">
        <v>38</v>
      </c>
      <c r="B42" s="30" t="s">
        <v>159</v>
      </c>
      <c r="C42" s="30" t="s">
        <v>159</v>
      </c>
      <c r="D42" s="30" t="s">
        <v>160</v>
      </c>
      <c r="E42" s="31"/>
      <c r="F42" s="31">
        <v>30</v>
      </c>
      <c r="G42" s="32">
        <v>10000</v>
      </c>
      <c r="H42" s="33">
        <f t="shared" si="0"/>
        <v>300000</v>
      </c>
      <c r="I42" s="30">
        <v>6723</v>
      </c>
      <c r="J42" s="30">
        <v>4</v>
      </c>
      <c r="K42" s="30"/>
      <c r="L42" s="30"/>
      <c r="M42" s="30" t="s">
        <v>37</v>
      </c>
      <c r="N42" s="30" t="s">
        <v>38</v>
      </c>
      <c r="O42" s="30" t="s">
        <v>38</v>
      </c>
      <c r="P42" s="30"/>
      <c r="Q42" s="30"/>
      <c r="R42" s="30"/>
      <c r="S42" s="30"/>
      <c r="T42" s="30"/>
      <c r="U42" s="30"/>
      <c r="V42" s="30"/>
      <c r="W42" s="30"/>
      <c r="X42" s="30"/>
      <c r="Y42" s="30"/>
      <c r="Z42" s="30"/>
      <c r="AA42" s="30"/>
      <c r="AB42" s="30"/>
      <c r="AC42" s="30"/>
    </row>
    <row r="43" spans="1:29" x14ac:dyDescent="0.3">
      <c r="A43" s="30">
        <v>39</v>
      </c>
      <c r="B43" s="30" t="s">
        <v>161</v>
      </c>
      <c r="C43" s="30" t="s">
        <v>161</v>
      </c>
      <c r="D43" s="30" t="s">
        <v>162</v>
      </c>
      <c r="E43" s="31"/>
      <c r="F43" s="31">
        <v>50</v>
      </c>
      <c r="G43" s="32">
        <v>5000</v>
      </c>
      <c r="H43" s="33">
        <f t="shared" si="0"/>
        <v>250000</v>
      </c>
      <c r="I43" s="30"/>
      <c r="J43" s="30"/>
      <c r="K43" s="30"/>
      <c r="L43" s="30"/>
      <c r="M43" s="30" t="s">
        <v>37</v>
      </c>
      <c r="N43" s="30" t="s">
        <v>38</v>
      </c>
      <c r="O43" s="30" t="s">
        <v>38</v>
      </c>
      <c r="P43" s="30"/>
      <c r="Q43" s="30"/>
      <c r="R43" s="30"/>
      <c r="S43" s="30"/>
      <c r="T43" s="30"/>
      <c r="U43" s="30"/>
      <c r="V43" s="30"/>
      <c r="W43" s="30"/>
      <c r="X43" s="30"/>
      <c r="Y43" s="30"/>
      <c r="Z43" s="30"/>
      <c r="AA43" s="30"/>
      <c r="AB43" s="30"/>
      <c r="AC43" s="30"/>
    </row>
    <row r="44" spans="1:29" x14ac:dyDescent="0.3">
      <c r="A44" s="30">
        <v>40</v>
      </c>
      <c r="B44" s="30" t="s">
        <v>207</v>
      </c>
      <c r="C44" s="30" t="s">
        <v>163</v>
      </c>
      <c r="D44" s="30" t="s">
        <v>164</v>
      </c>
      <c r="E44" s="31"/>
      <c r="F44" s="31">
        <v>400</v>
      </c>
      <c r="G44" s="32">
        <v>9500</v>
      </c>
      <c r="H44" s="33">
        <f t="shared" si="0"/>
        <v>3800000</v>
      </c>
      <c r="I44" s="30"/>
      <c r="J44" s="30"/>
      <c r="K44" s="30"/>
      <c r="L44" s="30"/>
      <c r="M44" s="30" t="s">
        <v>37</v>
      </c>
      <c r="N44" s="30" t="s">
        <v>38</v>
      </c>
      <c r="O44" s="30" t="s">
        <v>38</v>
      </c>
      <c r="P44" s="30"/>
      <c r="Q44" s="30"/>
      <c r="R44" s="30"/>
      <c r="S44" s="30"/>
      <c r="T44" s="30"/>
      <c r="U44" s="30"/>
      <c r="V44" s="30"/>
      <c r="W44" s="30"/>
      <c r="X44" s="30"/>
      <c r="Y44" s="30"/>
      <c r="Z44" s="30"/>
      <c r="AA44" s="30"/>
      <c r="AB44" s="30"/>
      <c r="AC44" s="30"/>
    </row>
    <row r="45" spans="1:29" x14ac:dyDescent="0.3">
      <c r="A45" s="30">
        <v>41</v>
      </c>
      <c r="B45" s="30" t="s">
        <v>208</v>
      </c>
      <c r="C45" s="30" t="s">
        <v>163</v>
      </c>
      <c r="D45" s="30" t="s">
        <v>165</v>
      </c>
      <c r="E45" s="31">
        <v>50</v>
      </c>
      <c r="F45" s="31">
        <v>50</v>
      </c>
      <c r="G45" s="32">
        <v>10000</v>
      </c>
      <c r="H45" s="33">
        <f t="shared" si="0"/>
        <v>500000</v>
      </c>
      <c r="I45" s="30"/>
      <c r="J45" s="30"/>
      <c r="K45" s="30"/>
      <c r="L45" s="30"/>
      <c r="M45" s="30" t="s">
        <v>37</v>
      </c>
      <c r="N45" s="30" t="s">
        <v>38</v>
      </c>
      <c r="O45" s="30" t="s">
        <v>38</v>
      </c>
      <c r="P45" s="30"/>
      <c r="Q45" s="30"/>
      <c r="R45" s="30"/>
      <c r="S45" s="30"/>
      <c r="T45" s="30"/>
      <c r="U45" s="30"/>
      <c r="V45" s="30"/>
      <c r="W45" s="30"/>
      <c r="X45" s="30"/>
      <c r="Y45" s="30"/>
      <c r="Z45" s="30"/>
      <c r="AA45" s="30"/>
      <c r="AB45" s="30"/>
      <c r="AC45" s="30"/>
    </row>
    <row r="46" spans="1:29" x14ac:dyDescent="0.3">
      <c r="A46" s="30">
        <v>42</v>
      </c>
      <c r="B46" s="30" t="s">
        <v>166</v>
      </c>
      <c r="C46" s="30" t="s">
        <v>167</v>
      </c>
      <c r="D46" s="30" t="s">
        <v>168</v>
      </c>
      <c r="E46" s="31">
        <v>10000</v>
      </c>
      <c r="F46" s="31">
        <v>120</v>
      </c>
      <c r="G46" s="32">
        <v>10000</v>
      </c>
      <c r="H46" s="33">
        <f t="shared" si="0"/>
        <v>1200000</v>
      </c>
      <c r="I46" s="30"/>
      <c r="J46" s="30"/>
      <c r="K46" s="30"/>
      <c r="L46" s="30"/>
      <c r="M46" s="30" t="s">
        <v>37</v>
      </c>
      <c r="N46" s="30" t="s">
        <v>38</v>
      </c>
      <c r="O46" s="30" t="s">
        <v>38</v>
      </c>
      <c r="P46" s="30"/>
      <c r="Q46" s="30"/>
      <c r="R46" s="30"/>
      <c r="S46" s="30"/>
      <c r="T46" s="30"/>
      <c r="U46" s="30"/>
      <c r="V46" s="30"/>
      <c r="W46" s="30"/>
      <c r="X46" s="30"/>
      <c r="Y46" s="30"/>
      <c r="Z46" s="30"/>
      <c r="AA46" s="30"/>
      <c r="AB46" s="30"/>
      <c r="AC46" s="30"/>
    </row>
    <row r="47" spans="1:29" x14ac:dyDescent="0.3">
      <c r="A47" s="30">
        <v>43</v>
      </c>
      <c r="B47" s="30" t="s">
        <v>169</v>
      </c>
      <c r="C47" s="30" t="s">
        <v>169</v>
      </c>
      <c r="D47" s="30" t="s">
        <v>170</v>
      </c>
      <c r="E47" s="31">
        <v>250</v>
      </c>
      <c r="F47" s="31">
        <v>50</v>
      </c>
      <c r="G47" s="32">
        <v>7000</v>
      </c>
      <c r="H47" s="33">
        <f t="shared" si="0"/>
        <v>350000</v>
      </c>
      <c r="I47" s="30"/>
      <c r="J47" s="30"/>
      <c r="K47" s="30"/>
      <c r="L47" s="30"/>
      <c r="M47" s="30" t="s">
        <v>37</v>
      </c>
      <c r="N47" s="30" t="s">
        <v>38</v>
      </c>
      <c r="O47" s="30" t="s">
        <v>38</v>
      </c>
      <c r="P47" s="30"/>
      <c r="Q47" s="30"/>
      <c r="R47" s="30"/>
      <c r="S47" s="30"/>
      <c r="T47" s="30"/>
      <c r="U47" s="30"/>
      <c r="V47" s="30"/>
      <c r="W47" s="30"/>
      <c r="X47" s="30"/>
      <c r="Y47" s="30"/>
      <c r="Z47" s="30"/>
      <c r="AA47" s="30"/>
      <c r="AB47" s="30"/>
      <c r="AC47" s="30"/>
    </row>
    <row r="48" spans="1:29" x14ac:dyDescent="0.3">
      <c r="H48" s="36" t="s">
        <v>14</v>
      </c>
    </row>
    <row r="49" spans="2:8" x14ac:dyDescent="0.3">
      <c r="B49" s="37" t="s">
        <v>5</v>
      </c>
      <c r="C49" s="37"/>
      <c r="D49" s="37"/>
      <c r="E49" s="38"/>
      <c r="F49" s="38"/>
      <c r="G49" s="37"/>
      <c r="H49" s="39">
        <f>SUM(H5:H47)</f>
        <v>216407700</v>
      </c>
    </row>
    <row r="50" spans="2:8" x14ac:dyDescent="0.3">
      <c r="B50" s="37"/>
      <c r="C50" s="37"/>
      <c r="D50" s="37"/>
      <c r="E50" s="38"/>
      <c r="F50" s="38"/>
      <c r="G50" s="37"/>
      <c r="H50" s="40" t="s">
        <v>6</v>
      </c>
    </row>
    <row r="51" spans="2:8" x14ac:dyDescent="0.3">
      <c r="B51" s="37"/>
      <c r="C51" s="37"/>
      <c r="D51" s="37"/>
      <c r="E51" s="38"/>
      <c r="F51" s="38"/>
      <c r="G51" s="37"/>
      <c r="H51" s="39"/>
    </row>
    <row r="52" spans="2:8" x14ac:dyDescent="0.3">
      <c r="B52" s="37" t="s">
        <v>178</v>
      </c>
      <c r="C52" s="37"/>
      <c r="D52" s="37"/>
      <c r="E52" s="38"/>
      <c r="F52" s="38"/>
      <c r="G52" s="37"/>
      <c r="H52" s="39">
        <v>220000000</v>
      </c>
    </row>
    <row r="53" spans="2:8" x14ac:dyDescent="0.3">
      <c r="B53" s="37"/>
      <c r="C53" s="37"/>
      <c r="D53" s="37"/>
      <c r="E53" s="38"/>
      <c r="F53" s="38"/>
      <c r="G53" s="37"/>
      <c r="H53" s="41" t="s">
        <v>6</v>
      </c>
    </row>
  </sheetData>
  <mergeCells count="2">
    <mergeCell ref="B1:H1"/>
    <mergeCell ref="B2:H2"/>
  </mergeCells>
  <printOptions horizontalCentered="1"/>
  <pageMargins left="0.31496062992125984" right="0.31496062992125984" top="1.7322834645669292" bottom="1.1417322834645669" header="1.299212598425197" footer="0.31496062992125984"/>
  <pageSetup paperSize="9" scale="83" firstPageNumber="7" fitToHeight="2" orientation="portrait" useFirstPageNumber="1" r:id="rId1"/>
  <headerFooter>
    <oddHeader>&amp;L&amp;F&amp;C&amp;P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2E005-EDD6-415A-ACD1-7151E5F89B89}">
  <dimension ref="A1:F55"/>
  <sheetViews>
    <sheetView rightToLeft="1" tabSelected="1" topLeftCell="A18" workbookViewId="0">
      <selection activeCell="B37" sqref="B37"/>
    </sheetView>
  </sheetViews>
  <sheetFormatPr defaultRowHeight="15.6" x14ac:dyDescent="0.3"/>
  <cols>
    <col min="1" max="1" width="7.6640625" style="5" customWidth="1"/>
    <col min="2" max="2" width="56.44140625" style="26" customWidth="1"/>
    <col min="3" max="3" width="11.109375" style="15" customWidth="1"/>
    <col min="4" max="4" width="15.6640625" style="5" bestFit="1" customWidth="1"/>
    <col min="5" max="5" width="9" style="5"/>
    <col min="6" max="6" width="12.109375" style="5" bestFit="1" customWidth="1"/>
    <col min="255" max="255" width="5.44140625" customWidth="1"/>
    <col min="256" max="256" width="43.33203125" customWidth="1"/>
    <col min="257" max="257" width="11.109375" customWidth="1"/>
    <col min="258" max="258" width="8.6640625" customWidth="1"/>
    <col min="259" max="259" width="12.44140625" bestFit="1" customWidth="1"/>
    <col min="511" max="511" width="5.44140625" customWidth="1"/>
    <col min="512" max="512" width="43.33203125" customWidth="1"/>
    <col min="513" max="513" width="11.109375" customWidth="1"/>
    <col min="514" max="514" width="8.6640625" customWidth="1"/>
    <col min="515" max="515" width="12.44140625" bestFit="1" customWidth="1"/>
    <col min="767" max="767" width="5.44140625" customWidth="1"/>
    <col min="768" max="768" width="43.33203125" customWidth="1"/>
    <col min="769" max="769" width="11.109375" customWidth="1"/>
    <col min="770" max="770" width="8.6640625" customWidth="1"/>
    <col min="771" max="771" width="12.44140625" bestFit="1" customWidth="1"/>
    <col min="1023" max="1023" width="5.44140625" customWidth="1"/>
    <col min="1024" max="1024" width="43.33203125" customWidth="1"/>
    <col min="1025" max="1025" width="11.109375" customWidth="1"/>
    <col min="1026" max="1026" width="8.6640625" customWidth="1"/>
    <col min="1027" max="1027" width="12.44140625" bestFit="1" customWidth="1"/>
    <col min="1279" max="1279" width="5.44140625" customWidth="1"/>
    <col min="1280" max="1280" width="43.33203125" customWidth="1"/>
    <col min="1281" max="1281" width="11.109375" customWidth="1"/>
    <col min="1282" max="1282" width="8.6640625" customWidth="1"/>
    <col min="1283" max="1283" width="12.44140625" bestFit="1" customWidth="1"/>
    <col min="1535" max="1535" width="5.44140625" customWidth="1"/>
    <col min="1536" max="1536" width="43.33203125" customWidth="1"/>
    <col min="1537" max="1537" width="11.109375" customWidth="1"/>
    <col min="1538" max="1538" width="8.6640625" customWidth="1"/>
    <col min="1539" max="1539" width="12.44140625" bestFit="1" customWidth="1"/>
    <col min="1791" max="1791" width="5.44140625" customWidth="1"/>
    <col min="1792" max="1792" width="43.33203125" customWidth="1"/>
    <col min="1793" max="1793" width="11.109375" customWidth="1"/>
    <col min="1794" max="1794" width="8.6640625" customWidth="1"/>
    <col min="1795" max="1795" width="12.44140625" bestFit="1" customWidth="1"/>
    <col min="2047" max="2047" width="5.44140625" customWidth="1"/>
    <col min="2048" max="2048" width="43.33203125" customWidth="1"/>
    <col min="2049" max="2049" width="11.109375" customWidth="1"/>
    <col min="2050" max="2050" width="8.6640625" customWidth="1"/>
    <col min="2051" max="2051" width="12.44140625" bestFit="1" customWidth="1"/>
    <col min="2303" max="2303" width="5.44140625" customWidth="1"/>
    <col min="2304" max="2304" width="43.33203125" customWidth="1"/>
    <col min="2305" max="2305" width="11.109375" customWidth="1"/>
    <col min="2306" max="2306" width="8.6640625" customWidth="1"/>
    <col min="2307" max="2307" width="12.44140625" bestFit="1" customWidth="1"/>
    <col min="2559" max="2559" width="5.44140625" customWidth="1"/>
    <col min="2560" max="2560" width="43.33203125" customWidth="1"/>
    <col min="2561" max="2561" width="11.109375" customWidth="1"/>
    <col min="2562" max="2562" width="8.6640625" customWidth="1"/>
    <col min="2563" max="2563" width="12.44140625" bestFit="1" customWidth="1"/>
    <col min="2815" max="2815" width="5.44140625" customWidth="1"/>
    <col min="2816" max="2816" width="43.33203125" customWidth="1"/>
    <col min="2817" max="2817" width="11.109375" customWidth="1"/>
    <col min="2818" max="2818" width="8.6640625" customWidth="1"/>
    <col min="2819" max="2819" width="12.44140625" bestFit="1" customWidth="1"/>
    <col min="3071" max="3071" width="5.44140625" customWidth="1"/>
    <col min="3072" max="3072" width="43.33203125" customWidth="1"/>
    <col min="3073" max="3073" width="11.109375" customWidth="1"/>
    <col min="3074" max="3074" width="8.6640625" customWidth="1"/>
    <col min="3075" max="3075" width="12.44140625" bestFit="1" customWidth="1"/>
    <col min="3327" max="3327" width="5.44140625" customWidth="1"/>
    <col min="3328" max="3328" width="43.33203125" customWidth="1"/>
    <col min="3329" max="3329" width="11.109375" customWidth="1"/>
    <col min="3330" max="3330" width="8.6640625" customWidth="1"/>
    <col min="3331" max="3331" width="12.44140625" bestFit="1" customWidth="1"/>
    <col min="3583" max="3583" width="5.44140625" customWidth="1"/>
    <col min="3584" max="3584" width="43.33203125" customWidth="1"/>
    <col min="3585" max="3585" width="11.109375" customWidth="1"/>
    <col min="3586" max="3586" width="8.6640625" customWidth="1"/>
    <col min="3587" max="3587" width="12.44140625" bestFit="1" customWidth="1"/>
    <col min="3839" max="3839" width="5.44140625" customWidth="1"/>
    <col min="3840" max="3840" width="43.33203125" customWidth="1"/>
    <col min="3841" max="3841" width="11.109375" customWidth="1"/>
    <col min="3842" max="3842" width="8.6640625" customWidth="1"/>
    <col min="3843" max="3843" width="12.44140625" bestFit="1" customWidth="1"/>
    <col min="4095" max="4095" width="5.44140625" customWidth="1"/>
    <col min="4096" max="4096" width="43.33203125" customWidth="1"/>
    <col min="4097" max="4097" width="11.109375" customWidth="1"/>
    <col min="4098" max="4098" width="8.6640625" customWidth="1"/>
    <col min="4099" max="4099" width="12.44140625" bestFit="1" customWidth="1"/>
    <col min="4351" max="4351" width="5.44140625" customWidth="1"/>
    <col min="4352" max="4352" width="43.33203125" customWidth="1"/>
    <col min="4353" max="4353" width="11.109375" customWidth="1"/>
    <col min="4354" max="4354" width="8.6640625" customWidth="1"/>
    <col min="4355" max="4355" width="12.44140625" bestFit="1" customWidth="1"/>
    <col min="4607" max="4607" width="5.44140625" customWidth="1"/>
    <col min="4608" max="4608" width="43.33203125" customWidth="1"/>
    <col min="4609" max="4609" width="11.109375" customWidth="1"/>
    <col min="4610" max="4610" width="8.6640625" customWidth="1"/>
    <col min="4611" max="4611" width="12.44140625" bestFit="1" customWidth="1"/>
    <col min="4863" max="4863" width="5.44140625" customWidth="1"/>
    <col min="4864" max="4864" width="43.33203125" customWidth="1"/>
    <col min="4865" max="4865" width="11.109375" customWidth="1"/>
    <col min="4866" max="4866" width="8.6640625" customWidth="1"/>
    <col min="4867" max="4867" width="12.44140625" bestFit="1" customWidth="1"/>
    <col min="5119" max="5119" width="5.44140625" customWidth="1"/>
    <col min="5120" max="5120" width="43.33203125" customWidth="1"/>
    <col min="5121" max="5121" width="11.109375" customWidth="1"/>
    <col min="5122" max="5122" width="8.6640625" customWidth="1"/>
    <col min="5123" max="5123" width="12.44140625" bestFit="1" customWidth="1"/>
    <col min="5375" max="5375" width="5.44140625" customWidth="1"/>
    <col min="5376" max="5376" width="43.33203125" customWidth="1"/>
    <col min="5377" max="5377" width="11.109375" customWidth="1"/>
    <col min="5378" max="5378" width="8.6640625" customWidth="1"/>
    <col min="5379" max="5379" width="12.44140625" bestFit="1" customWidth="1"/>
    <col min="5631" max="5631" width="5.44140625" customWidth="1"/>
    <col min="5632" max="5632" width="43.33203125" customWidth="1"/>
    <col min="5633" max="5633" width="11.109375" customWidth="1"/>
    <col min="5634" max="5634" width="8.6640625" customWidth="1"/>
    <col min="5635" max="5635" width="12.44140625" bestFit="1" customWidth="1"/>
    <col min="5887" max="5887" width="5.44140625" customWidth="1"/>
    <col min="5888" max="5888" width="43.33203125" customWidth="1"/>
    <col min="5889" max="5889" width="11.109375" customWidth="1"/>
    <col min="5890" max="5890" width="8.6640625" customWidth="1"/>
    <col min="5891" max="5891" width="12.44140625" bestFit="1" customWidth="1"/>
    <col min="6143" max="6143" width="5.44140625" customWidth="1"/>
    <col min="6144" max="6144" width="43.33203125" customWidth="1"/>
    <col min="6145" max="6145" width="11.109375" customWidth="1"/>
    <col min="6146" max="6146" width="8.6640625" customWidth="1"/>
    <col min="6147" max="6147" width="12.44140625" bestFit="1" customWidth="1"/>
    <col min="6399" max="6399" width="5.44140625" customWidth="1"/>
    <col min="6400" max="6400" width="43.33203125" customWidth="1"/>
    <col min="6401" max="6401" width="11.109375" customWidth="1"/>
    <col min="6402" max="6402" width="8.6640625" customWidth="1"/>
    <col min="6403" max="6403" width="12.44140625" bestFit="1" customWidth="1"/>
    <col min="6655" max="6655" width="5.44140625" customWidth="1"/>
    <col min="6656" max="6656" width="43.33203125" customWidth="1"/>
    <col min="6657" max="6657" width="11.109375" customWidth="1"/>
    <col min="6658" max="6658" width="8.6640625" customWidth="1"/>
    <col min="6659" max="6659" width="12.44140625" bestFit="1" customWidth="1"/>
    <col min="6911" max="6911" width="5.44140625" customWidth="1"/>
    <col min="6912" max="6912" width="43.33203125" customWidth="1"/>
    <col min="6913" max="6913" width="11.109375" customWidth="1"/>
    <col min="6914" max="6914" width="8.6640625" customWidth="1"/>
    <col min="6915" max="6915" width="12.44140625" bestFit="1" customWidth="1"/>
    <col min="7167" max="7167" width="5.44140625" customWidth="1"/>
    <col min="7168" max="7168" width="43.33203125" customWidth="1"/>
    <col min="7169" max="7169" width="11.109375" customWidth="1"/>
    <col min="7170" max="7170" width="8.6640625" customWidth="1"/>
    <col min="7171" max="7171" width="12.44140625" bestFit="1" customWidth="1"/>
    <col min="7423" max="7423" width="5.44140625" customWidth="1"/>
    <col min="7424" max="7424" width="43.33203125" customWidth="1"/>
    <col min="7425" max="7425" width="11.109375" customWidth="1"/>
    <col min="7426" max="7426" width="8.6640625" customWidth="1"/>
    <col min="7427" max="7427" width="12.44140625" bestFit="1" customWidth="1"/>
    <col min="7679" max="7679" width="5.44140625" customWidth="1"/>
    <col min="7680" max="7680" width="43.33203125" customWidth="1"/>
    <col min="7681" max="7681" width="11.109375" customWidth="1"/>
    <col min="7682" max="7682" width="8.6640625" customWidth="1"/>
    <col min="7683" max="7683" width="12.44140625" bestFit="1" customWidth="1"/>
    <col min="7935" max="7935" width="5.44140625" customWidth="1"/>
    <col min="7936" max="7936" width="43.33203125" customWidth="1"/>
    <col min="7937" max="7937" width="11.109375" customWidth="1"/>
    <col min="7938" max="7938" width="8.6640625" customWidth="1"/>
    <col min="7939" max="7939" width="12.44140625" bestFit="1" customWidth="1"/>
    <col min="8191" max="8191" width="5.44140625" customWidth="1"/>
    <col min="8192" max="8192" width="43.33203125" customWidth="1"/>
    <col min="8193" max="8193" width="11.109375" customWidth="1"/>
    <col min="8194" max="8194" width="8.6640625" customWidth="1"/>
    <col min="8195" max="8195" width="12.44140625" bestFit="1" customWidth="1"/>
    <col min="8447" max="8447" width="5.44140625" customWidth="1"/>
    <col min="8448" max="8448" width="43.33203125" customWidth="1"/>
    <col min="8449" max="8449" width="11.109375" customWidth="1"/>
    <col min="8450" max="8450" width="8.6640625" customWidth="1"/>
    <col min="8451" max="8451" width="12.44140625" bestFit="1" customWidth="1"/>
    <col min="8703" max="8703" width="5.44140625" customWidth="1"/>
    <col min="8704" max="8704" width="43.33203125" customWidth="1"/>
    <col min="8705" max="8705" width="11.109375" customWidth="1"/>
    <col min="8706" max="8706" width="8.6640625" customWidth="1"/>
    <col min="8707" max="8707" width="12.44140625" bestFit="1" customWidth="1"/>
    <col min="8959" max="8959" width="5.44140625" customWidth="1"/>
    <col min="8960" max="8960" width="43.33203125" customWidth="1"/>
    <col min="8961" max="8961" width="11.109375" customWidth="1"/>
    <col min="8962" max="8962" width="8.6640625" customWidth="1"/>
    <col min="8963" max="8963" width="12.44140625" bestFit="1" customWidth="1"/>
    <col min="9215" max="9215" width="5.44140625" customWidth="1"/>
    <col min="9216" max="9216" width="43.33203125" customWidth="1"/>
    <col min="9217" max="9217" width="11.109375" customWidth="1"/>
    <col min="9218" max="9218" width="8.6640625" customWidth="1"/>
    <col min="9219" max="9219" width="12.44140625" bestFit="1" customWidth="1"/>
    <col min="9471" max="9471" width="5.44140625" customWidth="1"/>
    <col min="9472" max="9472" width="43.33203125" customWidth="1"/>
    <col min="9473" max="9473" width="11.109375" customWidth="1"/>
    <col min="9474" max="9474" width="8.6640625" customWidth="1"/>
    <col min="9475" max="9475" width="12.44140625" bestFit="1" customWidth="1"/>
    <col min="9727" max="9727" width="5.44140625" customWidth="1"/>
    <col min="9728" max="9728" width="43.33203125" customWidth="1"/>
    <col min="9729" max="9729" width="11.109375" customWidth="1"/>
    <col min="9730" max="9730" width="8.6640625" customWidth="1"/>
    <col min="9731" max="9731" width="12.44140625" bestFit="1" customWidth="1"/>
    <col min="9983" max="9983" width="5.44140625" customWidth="1"/>
    <col min="9984" max="9984" width="43.33203125" customWidth="1"/>
    <col min="9985" max="9985" width="11.109375" customWidth="1"/>
    <col min="9986" max="9986" width="8.6640625" customWidth="1"/>
    <col min="9987" max="9987" width="12.44140625" bestFit="1" customWidth="1"/>
    <col min="10239" max="10239" width="5.44140625" customWidth="1"/>
    <col min="10240" max="10240" width="43.33203125" customWidth="1"/>
    <col min="10241" max="10241" width="11.109375" customWidth="1"/>
    <col min="10242" max="10242" width="8.6640625" customWidth="1"/>
    <col min="10243" max="10243" width="12.44140625" bestFit="1" customWidth="1"/>
    <col min="10495" max="10495" width="5.44140625" customWidth="1"/>
    <col min="10496" max="10496" width="43.33203125" customWidth="1"/>
    <col min="10497" max="10497" width="11.109375" customWidth="1"/>
    <col min="10498" max="10498" width="8.6640625" customWidth="1"/>
    <col min="10499" max="10499" width="12.44140625" bestFit="1" customWidth="1"/>
    <col min="10751" max="10751" width="5.44140625" customWidth="1"/>
    <col min="10752" max="10752" width="43.33203125" customWidth="1"/>
    <col min="10753" max="10753" width="11.109375" customWidth="1"/>
    <col min="10754" max="10754" width="8.6640625" customWidth="1"/>
    <col min="10755" max="10755" width="12.44140625" bestFit="1" customWidth="1"/>
    <col min="11007" max="11007" width="5.44140625" customWidth="1"/>
    <col min="11008" max="11008" width="43.33203125" customWidth="1"/>
    <col min="11009" max="11009" width="11.109375" customWidth="1"/>
    <col min="11010" max="11010" width="8.6640625" customWidth="1"/>
    <col min="11011" max="11011" width="12.44140625" bestFit="1" customWidth="1"/>
    <col min="11263" max="11263" width="5.44140625" customWidth="1"/>
    <col min="11264" max="11264" width="43.33203125" customWidth="1"/>
    <col min="11265" max="11265" width="11.109375" customWidth="1"/>
    <col min="11266" max="11266" width="8.6640625" customWidth="1"/>
    <col min="11267" max="11267" width="12.44140625" bestFit="1" customWidth="1"/>
    <col min="11519" max="11519" width="5.44140625" customWidth="1"/>
    <col min="11520" max="11520" width="43.33203125" customWidth="1"/>
    <col min="11521" max="11521" width="11.109375" customWidth="1"/>
    <col min="11522" max="11522" width="8.6640625" customWidth="1"/>
    <col min="11523" max="11523" width="12.44140625" bestFit="1" customWidth="1"/>
    <col min="11775" max="11775" width="5.44140625" customWidth="1"/>
    <col min="11776" max="11776" width="43.33203125" customWidth="1"/>
    <col min="11777" max="11777" width="11.109375" customWidth="1"/>
    <col min="11778" max="11778" width="8.6640625" customWidth="1"/>
    <col min="11779" max="11779" width="12.44140625" bestFit="1" customWidth="1"/>
    <col min="12031" max="12031" width="5.44140625" customWidth="1"/>
    <col min="12032" max="12032" width="43.33203125" customWidth="1"/>
    <col min="12033" max="12033" width="11.109375" customWidth="1"/>
    <col min="12034" max="12034" width="8.6640625" customWidth="1"/>
    <col min="12035" max="12035" width="12.44140625" bestFit="1" customWidth="1"/>
    <col min="12287" max="12287" width="5.44140625" customWidth="1"/>
    <col min="12288" max="12288" width="43.33203125" customWidth="1"/>
    <col min="12289" max="12289" width="11.109375" customWidth="1"/>
    <col min="12290" max="12290" width="8.6640625" customWidth="1"/>
    <col min="12291" max="12291" width="12.44140625" bestFit="1" customWidth="1"/>
    <col min="12543" max="12543" width="5.44140625" customWidth="1"/>
    <col min="12544" max="12544" width="43.33203125" customWidth="1"/>
    <col min="12545" max="12545" width="11.109375" customWidth="1"/>
    <col min="12546" max="12546" width="8.6640625" customWidth="1"/>
    <col min="12547" max="12547" width="12.44140625" bestFit="1" customWidth="1"/>
    <col min="12799" max="12799" width="5.44140625" customWidth="1"/>
    <col min="12800" max="12800" width="43.33203125" customWidth="1"/>
    <col min="12801" max="12801" width="11.109375" customWidth="1"/>
    <col min="12802" max="12802" width="8.6640625" customWidth="1"/>
    <col min="12803" max="12803" width="12.44140625" bestFit="1" customWidth="1"/>
    <col min="13055" max="13055" width="5.44140625" customWidth="1"/>
    <col min="13056" max="13056" width="43.33203125" customWidth="1"/>
    <col min="13057" max="13057" width="11.109375" customWidth="1"/>
    <col min="13058" max="13058" width="8.6640625" customWidth="1"/>
    <col min="13059" max="13059" width="12.44140625" bestFit="1" customWidth="1"/>
    <col min="13311" max="13311" width="5.44140625" customWidth="1"/>
    <col min="13312" max="13312" width="43.33203125" customWidth="1"/>
    <col min="13313" max="13313" width="11.109375" customWidth="1"/>
    <col min="13314" max="13314" width="8.6640625" customWidth="1"/>
    <col min="13315" max="13315" width="12.44140625" bestFit="1" customWidth="1"/>
    <col min="13567" max="13567" width="5.44140625" customWidth="1"/>
    <col min="13568" max="13568" width="43.33203125" customWidth="1"/>
    <col min="13569" max="13569" width="11.109375" customWidth="1"/>
    <col min="13570" max="13570" width="8.6640625" customWidth="1"/>
    <col min="13571" max="13571" width="12.44140625" bestFit="1" customWidth="1"/>
    <col min="13823" max="13823" width="5.44140625" customWidth="1"/>
    <col min="13824" max="13824" width="43.33203125" customWidth="1"/>
    <col min="13825" max="13825" width="11.109375" customWidth="1"/>
    <col min="13826" max="13826" width="8.6640625" customWidth="1"/>
    <col min="13827" max="13827" width="12.44140625" bestFit="1" customWidth="1"/>
    <col min="14079" max="14079" width="5.44140625" customWidth="1"/>
    <col min="14080" max="14080" width="43.33203125" customWidth="1"/>
    <col min="14081" max="14081" width="11.109375" customWidth="1"/>
    <col min="14082" max="14082" width="8.6640625" customWidth="1"/>
    <col min="14083" max="14083" width="12.44140625" bestFit="1" customWidth="1"/>
    <col min="14335" max="14335" width="5.44140625" customWidth="1"/>
    <col min="14336" max="14336" width="43.33203125" customWidth="1"/>
    <col min="14337" max="14337" width="11.109375" customWidth="1"/>
    <col min="14338" max="14338" width="8.6640625" customWidth="1"/>
    <col min="14339" max="14339" width="12.44140625" bestFit="1" customWidth="1"/>
    <col min="14591" max="14591" width="5.44140625" customWidth="1"/>
    <col min="14592" max="14592" width="43.33203125" customWidth="1"/>
    <col min="14593" max="14593" width="11.109375" customWidth="1"/>
    <col min="14594" max="14594" width="8.6640625" customWidth="1"/>
    <col min="14595" max="14595" width="12.44140625" bestFit="1" customWidth="1"/>
    <col min="14847" max="14847" width="5.44140625" customWidth="1"/>
    <col min="14848" max="14848" width="43.33203125" customWidth="1"/>
    <col min="14849" max="14849" width="11.109375" customWidth="1"/>
    <col min="14850" max="14850" width="8.6640625" customWidth="1"/>
    <col min="14851" max="14851" width="12.44140625" bestFit="1" customWidth="1"/>
    <col min="15103" max="15103" width="5.44140625" customWidth="1"/>
    <col min="15104" max="15104" width="43.33203125" customWidth="1"/>
    <col min="15105" max="15105" width="11.109375" customWidth="1"/>
    <col min="15106" max="15106" width="8.6640625" customWidth="1"/>
    <col min="15107" max="15107" width="12.44140625" bestFit="1" customWidth="1"/>
    <col min="15359" max="15359" width="5.44140625" customWidth="1"/>
    <col min="15360" max="15360" width="43.33203125" customWidth="1"/>
    <col min="15361" max="15361" width="11.109375" customWidth="1"/>
    <col min="15362" max="15362" width="8.6640625" customWidth="1"/>
    <col min="15363" max="15363" width="12.44140625" bestFit="1" customWidth="1"/>
    <col min="15615" max="15615" width="5.44140625" customWidth="1"/>
    <col min="15616" max="15616" width="43.33203125" customWidth="1"/>
    <col min="15617" max="15617" width="11.109375" customWidth="1"/>
    <col min="15618" max="15618" width="8.6640625" customWidth="1"/>
    <col min="15619" max="15619" width="12.44140625" bestFit="1" customWidth="1"/>
    <col min="15871" max="15871" width="5.44140625" customWidth="1"/>
    <col min="15872" max="15872" width="43.33203125" customWidth="1"/>
    <col min="15873" max="15873" width="11.109375" customWidth="1"/>
    <col min="15874" max="15874" width="8.6640625" customWidth="1"/>
    <col min="15875" max="15875" width="12.44140625" bestFit="1" customWidth="1"/>
    <col min="16127" max="16127" width="5.44140625" customWidth="1"/>
    <col min="16128" max="16128" width="43.33203125" customWidth="1"/>
    <col min="16129" max="16129" width="11.109375" customWidth="1"/>
    <col min="16130" max="16130" width="8.6640625" customWidth="1"/>
    <col min="16131" max="16131" width="12.44140625" bestFit="1" customWidth="1"/>
  </cols>
  <sheetData>
    <row r="1" spans="1:6" x14ac:dyDescent="0.3">
      <c r="A1" s="44" t="s">
        <v>17</v>
      </c>
      <c r="B1" s="44"/>
      <c r="C1" s="44"/>
      <c r="D1" s="44"/>
    </row>
    <row r="2" spans="1:6" ht="16.8" x14ac:dyDescent="0.3">
      <c r="A2" s="45" t="s">
        <v>7</v>
      </c>
      <c r="B2" s="45"/>
      <c r="C2" s="45"/>
      <c r="D2" s="45"/>
    </row>
    <row r="3" spans="1:6" x14ac:dyDescent="0.3">
      <c r="A3" s="6"/>
      <c r="B3" s="5"/>
      <c r="C3" s="7"/>
      <c r="D3" s="7"/>
    </row>
    <row r="4" spans="1:6" ht="30" x14ac:dyDescent="0.3">
      <c r="A4" s="8" t="s">
        <v>3</v>
      </c>
      <c r="B4" s="9" t="s">
        <v>8</v>
      </c>
      <c r="C4" s="10" t="s">
        <v>9</v>
      </c>
      <c r="D4" s="10" t="s">
        <v>10</v>
      </c>
    </row>
    <row r="5" spans="1:6" x14ac:dyDescent="0.3">
      <c r="A5" s="1"/>
      <c r="B5" s="2"/>
      <c r="C5" s="3"/>
      <c r="D5" s="3"/>
    </row>
    <row r="6" spans="1:6" x14ac:dyDescent="0.3">
      <c r="A6" s="1">
        <v>1</v>
      </c>
      <c r="B6" s="11" t="s">
        <v>180</v>
      </c>
      <c r="C6" s="3"/>
      <c r="D6" s="4"/>
    </row>
    <row r="7" spans="1:6" ht="30" x14ac:dyDescent="0.3">
      <c r="A7" s="12">
        <v>1.1000000000000001</v>
      </c>
      <c r="B7" s="2" t="s">
        <v>182</v>
      </c>
      <c r="C7" s="2"/>
      <c r="D7" s="4">
        <f>30*30000</f>
        <v>900000</v>
      </c>
    </row>
    <row r="8" spans="1:6" ht="30" x14ac:dyDescent="0.3">
      <c r="A8" s="12">
        <v>1.2</v>
      </c>
      <c r="B8" s="2" t="s">
        <v>183</v>
      </c>
      <c r="C8" s="2"/>
      <c r="D8" s="4">
        <f>40*3540+10*4000+200000</f>
        <v>381600</v>
      </c>
    </row>
    <row r="9" spans="1:6" x14ac:dyDescent="0.3">
      <c r="A9" s="12"/>
      <c r="B9" s="2" t="s">
        <v>184</v>
      </c>
      <c r="C9" s="2"/>
      <c r="D9" s="4">
        <v>150000</v>
      </c>
    </row>
    <row r="10" spans="1:6" x14ac:dyDescent="0.3">
      <c r="A10" s="12">
        <v>1.3</v>
      </c>
      <c r="B10" s="2" t="s">
        <v>185</v>
      </c>
      <c r="C10" s="13"/>
      <c r="D10" s="14">
        <f>550*70+50000</f>
        <v>88500</v>
      </c>
    </row>
    <row r="11" spans="1:6" x14ac:dyDescent="0.3">
      <c r="A11" s="1">
        <v>1.4</v>
      </c>
      <c r="B11" s="2" t="s">
        <v>187</v>
      </c>
      <c r="C11" s="3"/>
      <c r="D11" s="4">
        <f>2*200000</f>
        <v>400000</v>
      </c>
    </row>
    <row r="12" spans="1:6" ht="30" x14ac:dyDescent="0.3">
      <c r="A12" s="12">
        <v>1.5</v>
      </c>
      <c r="B12" s="2" t="s">
        <v>186</v>
      </c>
      <c r="C12" s="3"/>
      <c r="D12" s="4">
        <v>300000</v>
      </c>
    </row>
    <row r="13" spans="1:6" ht="45.6" x14ac:dyDescent="0.3">
      <c r="A13" s="1">
        <v>2</v>
      </c>
      <c r="B13" s="2" t="s">
        <v>188</v>
      </c>
      <c r="C13" s="3"/>
      <c r="D13" s="4">
        <f>5000*100+15000+50000+150000+100000</f>
        <v>815000</v>
      </c>
      <c r="F13" s="15"/>
    </row>
    <row r="14" spans="1:6" x14ac:dyDescent="0.3">
      <c r="A14" s="1">
        <v>3</v>
      </c>
      <c r="B14" s="11" t="s">
        <v>88</v>
      </c>
      <c r="C14" s="3"/>
      <c r="D14" s="4"/>
    </row>
    <row r="15" spans="1:6" ht="48.6" customHeight="1" x14ac:dyDescent="0.3">
      <c r="A15" s="1">
        <v>3.1</v>
      </c>
      <c r="B15" s="2" t="s">
        <v>203</v>
      </c>
      <c r="C15" s="3"/>
      <c r="D15" s="4">
        <v>600000</v>
      </c>
    </row>
    <row r="16" spans="1:6" ht="45" x14ac:dyDescent="0.3">
      <c r="A16" s="1">
        <v>3.2</v>
      </c>
      <c r="B16" s="2" t="s">
        <v>191</v>
      </c>
      <c r="C16" s="3"/>
      <c r="D16" s="4">
        <f>6*25000+1*40000+300000</f>
        <v>490000</v>
      </c>
    </row>
    <row r="17" spans="1:6" ht="45" x14ac:dyDescent="0.3">
      <c r="A17" s="1">
        <v>3.3</v>
      </c>
      <c r="B17" s="2" t="s">
        <v>190</v>
      </c>
      <c r="C17" s="3"/>
      <c r="D17" s="4">
        <f>4*25000+2*60000+1*40000+200000</f>
        <v>460000</v>
      </c>
    </row>
    <row r="18" spans="1:6" ht="30" x14ac:dyDescent="0.3">
      <c r="A18" s="1">
        <v>3.4</v>
      </c>
      <c r="B18" s="2" t="s">
        <v>189</v>
      </c>
      <c r="C18" s="3"/>
      <c r="D18" s="4">
        <v>150000</v>
      </c>
    </row>
    <row r="19" spans="1:6" x14ac:dyDescent="0.3">
      <c r="A19" s="1">
        <v>4</v>
      </c>
      <c r="B19" s="2" t="s">
        <v>181</v>
      </c>
      <c r="C19" s="3"/>
      <c r="D19" s="4">
        <f>5*100000</f>
        <v>500000</v>
      </c>
    </row>
    <row r="20" spans="1:6" x14ac:dyDescent="0.3">
      <c r="A20" s="1">
        <v>5</v>
      </c>
      <c r="B20" s="11" t="s">
        <v>195</v>
      </c>
      <c r="C20" s="3"/>
      <c r="D20" s="4"/>
    </row>
    <row r="21" spans="1:6" ht="60" x14ac:dyDescent="0.3">
      <c r="A21" s="1">
        <v>5.0999999999999996</v>
      </c>
      <c r="B21" s="2" t="s">
        <v>201</v>
      </c>
      <c r="C21" s="3"/>
      <c r="D21" s="4">
        <f>200000+120000+500000+220000+50000+20000+50000+150000+200000</f>
        <v>1510000</v>
      </c>
    </row>
    <row r="22" spans="1:6" x14ac:dyDescent="0.3">
      <c r="A22" s="1">
        <v>5.2</v>
      </c>
      <c r="B22" s="2" t="s">
        <v>192</v>
      </c>
      <c r="C22" s="3"/>
      <c r="D22" s="4">
        <v>100000</v>
      </c>
    </row>
    <row r="23" spans="1:6" x14ac:dyDescent="0.3">
      <c r="A23" s="1">
        <v>5.3</v>
      </c>
      <c r="B23" s="2" t="s">
        <v>193</v>
      </c>
      <c r="C23" s="3" t="s">
        <v>194</v>
      </c>
      <c r="D23" s="4">
        <v>150000</v>
      </c>
    </row>
    <row r="24" spans="1:6" x14ac:dyDescent="0.3">
      <c r="A24" s="12">
        <v>6</v>
      </c>
      <c r="B24" s="11" t="s">
        <v>11</v>
      </c>
      <c r="C24" s="2"/>
      <c r="D24" s="4"/>
    </row>
    <row r="25" spans="1:6" x14ac:dyDescent="0.3">
      <c r="A25" s="12">
        <v>6.1</v>
      </c>
      <c r="B25" s="2" t="s">
        <v>196</v>
      </c>
      <c r="C25" s="2"/>
      <c r="D25" s="4">
        <f>70*3540</f>
        <v>247800</v>
      </c>
    </row>
    <row r="26" spans="1:6" x14ac:dyDescent="0.3">
      <c r="A26" s="12">
        <v>6.2</v>
      </c>
      <c r="B26" s="2" t="s">
        <v>197</v>
      </c>
      <c r="C26" s="2"/>
      <c r="D26" s="4">
        <f>40*4720</f>
        <v>188800</v>
      </c>
    </row>
    <row r="27" spans="1:6" x14ac:dyDescent="0.3">
      <c r="A27" s="12">
        <v>6.3</v>
      </c>
      <c r="B27" s="2" t="s">
        <v>198</v>
      </c>
      <c r="C27" s="2"/>
      <c r="D27" s="4">
        <v>150000</v>
      </c>
    </row>
    <row r="28" spans="1:6" x14ac:dyDescent="0.3">
      <c r="A28" s="12">
        <v>6.4</v>
      </c>
      <c r="B28" s="2" t="s">
        <v>199</v>
      </c>
      <c r="C28" s="2"/>
      <c r="D28" s="4">
        <v>300000</v>
      </c>
    </row>
    <row r="29" spans="1:6" ht="30" x14ac:dyDescent="0.3">
      <c r="A29" s="12">
        <v>6.5</v>
      </c>
      <c r="B29" s="2" t="s">
        <v>200</v>
      </c>
      <c r="C29" s="2"/>
      <c r="D29" s="4">
        <f>70*6000+1000000</f>
        <v>1420000</v>
      </c>
    </row>
    <row r="30" spans="1:6" x14ac:dyDescent="0.3">
      <c r="A30" s="12">
        <v>6.6</v>
      </c>
      <c r="B30" s="2" t="s">
        <v>12</v>
      </c>
      <c r="C30" s="2"/>
      <c r="D30" s="4">
        <v>1000000</v>
      </c>
    </row>
    <row r="31" spans="1:6" x14ac:dyDescent="0.3">
      <c r="A31" s="12">
        <v>6.7</v>
      </c>
      <c r="B31" s="2" t="s">
        <v>13</v>
      </c>
      <c r="C31" s="2"/>
      <c r="D31" s="4">
        <v>1500000</v>
      </c>
    </row>
    <row r="32" spans="1:6" x14ac:dyDescent="0.3">
      <c r="A32" s="12">
        <v>7</v>
      </c>
      <c r="B32" s="2" t="s">
        <v>202</v>
      </c>
      <c r="C32" s="16"/>
      <c r="D32" s="17">
        <f>2*200000</f>
        <v>400000</v>
      </c>
      <c r="F32" s="15"/>
    </row>
    <row r="33" spans="1:6" ht="48" customHeight="1" x14ac:dyDescent="0.3">
      <c r="A33" s="12">
        <v>8</v>
      </c>
      <c r="B33" s="2" t="s">
        <v>205</v>
      </c>
      <c r="C33" s="16"/>
      <c r="D33" s="17">
        <v>1500000</v>
      </c>
      <c r="F33" s="15"/>
    </row>
    <row r="34" spans="1:6" ht="45" x14ac:dyDescent="0.3">
      <c r="A34" s="12">
        <v>9</v>
      </c>
      <c r="B34" s="2" t="s">
        <v>204</v>
      </c>
      <c r="C34" s="16"/>
      <c r="D34" s="17">
        <v>700000</v>
      </c>
      <c r="F34" s="15"/>
    </row>
    <row r="35" spans="1:6" ht="45" x14ac:dyDescent="0.3">
      <c r="A35" s="12">
        <v>10</v>
      </c>
      <c r="B35" s="2" t="s">
        <v>206</v>
      </c>
      <c r="C35" s="16"/>
      <c r="D35" s="17">
        <v>400000</v>
      </c>
      <c r="F35" s="15"/>
    </row>
    <row r="36" spans="1:6" x14ac:dyDescent="0.3">
      <c r="A36" s="12">
        <v>11</v>
      </c>
      <c r="B36" s="2" t="s">
        <v>219</v>
      </c>
      <c r="C36" s="16"/>
      <c r="D36" s="17">
        <v>4000000</v>
      </c>
      <c r="F36" s="15"/>
    </row>
    <row r="37" spans="1:6" x14ac:dyDescent="0.3">
      <c r="A37" s="18"/>
      <c r="B37" s="19"/>
      <c r="C37" s="4"/>
      <c r="D37" s="3" t="s">
        <v>14</v>
      </c>
    </row>
    <row r="38" spans="1:6" x14ac:dyDescent="0.3">
      <c r="A38" s="18"/>
      <c r="B38" s="20" t="s">
        <v>5</v>
      </c>
      <c r="C38" s="21"/>
      <c r="D38" s="22">
        <f>SUM(D6:D37)</f>
        <v>18801700</v>
      </c>
    </row>
    <row r="39" spans="1:6" x14ac:dyDescent="0.3">
      <c r="A39" s="19"/>
      <c r="B39" s="19"/>
      <c r="C39" s="23"/>
      <c r="D39" s="24" t="s">
        <v>177</v>
      </c>
    </row>
    <row r="40" spans="1:6" x14ac:dyDescent="0.3">
      <c r="A40" s="19"/>
      <c r="B40" s="25"/>
      <c r="C40" s="14"/>
      <c r="D40" s="19"/>
    </row>
    <row r="41" spans="1:6" x14ac:dyDescent="0.3">
      <c r="A41" s="19"/>
      <c r="B41" s="20" t="s">
        <v>15</v>
      </c>
      <c r="C41" s="23"/>
      <c r="D41" s="22">
        <v>20000000</v>
      </c>
    </row>
    <row r="42" spans="1:6" x14ac:dyDescent="0.3">
      <c r="A42" s="19"/>
      <c r="B42" s="19"/>
      <c r="C42" s="23"/>
      <c r="D42" s="24" t="s">
        <v>177</v>
      </c>
    </row>
    <row r="44" spans="1:6" x14ac:dyDescent="0.3">
      <c r="D44" s="15"/>
    </row>
    <row r="45" spans="1:6" x14ac:dyDescent="0.3">
      <c r="D45" s="15"/>
      <c r="E45" s="15"/>
      <c r="F45" s="15"/>
    </row>
    <row r="46" spans="1:6" x14ac:dyDescent="0.3">
      <c r="D46" s="15"/>
    </row>
    <row r="47" spans="1:6" x14ac:dyDescent="0.3">
      <c r="D47" s="15"/>
    </row>
    <row r="48" spans="1:6" x14ac:dyDescent="0.3">
      <c r="D48" s="15"/>
    </row>
    <row r="49" spans="4:4" x14ac:dyDescent="0.3">
      <c r="D49" s="15"/>
    </row>
    <row r="50" spans="4:4" x14ac:dyDescent="0.3">
      <c r="D50" s="15"/>
    </row>
    <row r="51" spans="4:4" x14ac:dyDescent="0.3">
      <c r="D51" s="15"/>
    </row>
    <row r="52" spans="4:4" x14ac:dyDescent="0.3">
      <c r="D52" s="15"/>
    </row>
    <row r="53" spans="4:4" x14ac:dyDescent="0.3">
      <c r="D53" s="15"/>
    </row>
    <row r="54" spans="4:4" x14ac:dyDescent="0.3">
      <c r="D54" s="15"/>
    </row>
    <row r="55" spans="4:4" x14ac:dyDescent="0.3">
      <c r="D55" s="15"/>
    </row>
  </sheetData>
  <mergeCells count="2">
    <mergeCell ref="A1:D1"/>
    <mergeCell ref="A2:D2"/>
  </mergeCells>
  <printOptions horizontalCentered="1"/>
  <pageMargins left="0.31496062992125984" right="0.31496062992125984" top="1.7322834645669292" bottom="1.1417322834645669" header="1.299212598425197" footer="0.31496062992125984"/>
  <pageSetup paperSize="9" firstPageNumber="9" orientation="portrait" useFirstPageNumber="1" r:id="rId1"/>
  <headerFooter>
    <oddHeader>&amp;L&amp;F&amp;C&amp;P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06CBD-A678-4BF8-BC71-6474C583CDC0}">
  <dimension ref="A1:F32"/>
  <sheetViews>
    <sheetView rightToLeft="1" topLeftCell="A6" workbookViewId="0">
      <selection activeCell="B30" sqref="B30"/>
    </sheetView>
  </sheetViews>
  <sheetFormatPr defaultRowHeight="15.6" x14ac:dyDescent="0.3"/>
  <cols>
    <col min="1" max="1" width="7.6640625" style="5" customWidth="1"/>
    <col min="2" max="2" width="56.44140625" style="26" customWidth="1"/>
    <col min="3" max="3" width="11.109375" style="15" customWidth="1"/>
    <col min="4" max="4" width="12.21875" style="5" bestFit="1" customWidth="1"/>
    <col min="5" max="5" width="8.88671875" style="5"/>
    <col min="6" max="6" width="12.109375" style="5" bestFit="1" customWidth="1"/>
    <col min="255" max="255" width="5.44140625" customWidth="1"/>
    <col min="256" max="256" width="43.33203125" customWidth="1"/>
    <col min="257" max="257" width="11.109375" customWidth="1"/>
    <col min="258" max="258" width="8.6640625" customWidth="1"/>
    <col min="259" max="259" width="12.44140625" bestFit="1" customWidth="1"/>
    <col min="511" max="511" width="5.44140625" customWidth="1"/>
    <col min="512" max="512" width="43.33203125" customWidth="1"/>
    <col min="513" max="513" width="11.109375" customWidth="1"/>
    <col min="514" max="514" width="8.6640625" customWidth="1"/>
    <col min="515" max="515" width="12.44140625" bestFit="1" customWidth="1"/>
    <col min="767" max="767" width="5.44140625" customWidth="1"/>
    <col min="768" max="768" width="43.33203125" customWidth="1"/>
    <col min="769" max="769" width="11.109375" customWidth="1"/>
    <col min="770" max="770" width="8.6640625" customWidth="1"/>
    <col min="771" max="771" width="12.44140625" bestFit="1" customWidth="1"/>
    <col min="1023" max="1023" width="5.44140625" customWidth="1"/>
    <col min="1024" max="1024" width="43.33203125" customWidth="1"/>
    <col min="1025" max="1025" width="11.109375" customWidth="1"/>
    <col min="1026" max="1026" width="8.6640625" customWidth="1"/>
    <col min="1027" max="1027" width="12.44140625" bestFit="1" customWidth="1"/>
    <col min="1279" max="1279" width="5.44140625" customWidth="1"/>
    <col min="1280" max="1280" width="43.33203125" customWidth="1"/>
    <col min="1281" max="1281" width="11.109375" customWidth="1"/>
    <col min="1282" max="1282" width="8.6640625" customWidth="1"/>
    <col min="1283" max="1283" width="12.44140625" bestFit="1" customWidth="1"/>
    <col min="1535" max="1535" width="5.44140625" customWidth="1"/>
    <col min="1536" max="1536" width="43.33203125" customWidth="1"/>
    <col min="1537" max="1537" width="11.109375" customWidth="1"/>
    <col min="1538" max="1538" width="8.6640625" customWidth="1"/>
    <col min="1539" max="1539" width="12.44140625" bestFit="1" customWidth="1"/>
    <col min="1791" max="1791" width="5.44140625" customWidth="1"/>
    <col min="1792" max="1792" width="43.33203125" customWidth="1"/>
    <col min="1793" max="1793" width="11.109375" customWidth="1"/>
    <col min="1794" max="1794" width="8.6640625" customWidth="1"/>
    <col min="1795" max="1795" width="12.44140625" bestFit="1" customWidth="1"/>
    <col min="2047" max="2047" width="5.44140625" customWidth="1"/>
    <col min="2048" max="2048" width="43.33203125" customWidth="1"/>
    <col min="2049" max="2049" width="11.109375" customWidth="1"/>
    <col min="2050" max="2050" width="8.6640625" customWidth="1"/>
    <col min="2051" max="2051" width="12.44140625" bestFit="1" customWidth="1"/>
    <col min="2303" max="2303" width="5.44140625" customWidth="1"/>
    <col min="2304" max="2304" width="43.33203125" customWidth="1"/>
    <col min="2305" max="2305" width="11.109375" customWidth="1"/>
    <col min="2306" max="2306" width="8.6640625" customWidth="1"/>
    <col min="2307" max="2307" width="12.44140625" bestFit="1" customWidth="1"/>
    <col min="2559" max="2559" width="5.44140625" customWidth="1"/>
    <col min="2560" max="2560" width="43.33203125" customWidth="1"/>
    <col min="2561" max="2561" width="11.109375" customWidth="1"/>
    <col min="2562" max="2562" width="8.6640625" customWidth="1"/>
    <col min="2563" max="2563" width="12.44140625" bestFit="1" customWidth="1"/>
    <col min="2815" max="2815" width="5.44140625" customWidth="1"/>
    <col min="2816" max="2816" width="43.33203125" customWidth="1"/>
    <col min="2817" max="2817" width="11.109375" customWidth="1"/>
    <col min="2818" max="2818" width="8.6640625" customWidth="1"/>
    <col min="2819" max="2819" width="12.44140625" bestFit="1" customWidth="1"/>
    <col min="3071" max="3071" width="5.44140625" customWidth="1"/>
    <col min="3072" max="3072" width="43.33203125" customWidth="1"/>
    <col min="3073" max="3073" width="11.109375" customWidth="1"/>
    <col min="3074" max="3074" width="8.6640625" customWidth="1"/>
    <col min="3075" max="3075" width="12.44140625" bestFit="1" customWidth="1"/>
    <col min="3327" max="3327" width="5.44140625" customWidth="1"/>
    <col min="3328" max="3328" width="43.33203125" customWidth="1"/>
    <col min="3329" max="3329" width="11.109375" customWidth="1"/>
    <col min="3330" max="3330" width="8.6640625" customWidth="1"/>
    <col min="3331" max="3331" width="12.44140625" bestFit="1" customWidth="1"/>
    <col min="3583" max="3583" width="5.44140625" customWidth="1"/>
    <col min="3584" max="3584" width="43.33203125" customWidth="1"/>
    <col min="3585" max="3585" width="11.109375" customWidth="1"/>
    <col min="3586" max="3586" width="8.6640625" customWidth="1"/>
    <col min="3587" max="3587" width="12.44140625" bestFit="1" customWidth="1"/>
    <col min="3839" max="3839" width="5.44140625" customWidth="1"/>
    <col min="3840" max="3840" width="43.33203125" customWidth="1"/>
    <col min="3841" max="3841" width="11.109375" customWidth="1"/>
    <col min="3842" max="3842" width="8.6640625" customWidth="1"/>
    <col min="3843" max="3843" width="12.44140625" bestFit="1" customWidth="1"/>
    <col min="4095" max="4095" width="5.44140625" customWidth="1"/>
    <col min="4096" max="4096" width="43.33203125" customWidth="1"/>
    <col min="4097" max="4097" width="11.109375" customWidth="1"/>
    <col min="4098" max="4098" width="8.6640625" customWidth="1"/>
    <col min="4099" max="4099" width="12.44140625" bestFit="1" customWidth="1"/>
    <col min="4351" max="4351" width="5.44140625" customWidth="1"/>
    <col min="4352" max="4352" width="43.33203125" customWidth="1"/>
    <col min="4353" max="4353" width="11.109375" customWidth="1"/>
    <col min="4354" max="4354" width="8.6640625" customWidth="1"/>
    <col min="4355" max="4355" width="12.44140625" bestFit="1" customWidth="1"/>
    <col min="4607" max="4607" width="5.44140625" customWidth="1"/>
    <col min="4608" max="4608" width="43.33203125" customWidth="1"/>
    <col min="4609" max="4609" width="11.109375" customWidth="1"/>
    <col min="4610" max="4610" width="8.6640625" customWidth="1"/>
    <col min="4611" max="4611" width="12.44140625" bestFit="1" customWidth="1"/>
    <col min="4863" max="4863" width="5.44140625" customWidth="1"/>
    <col min="4864" max="4864" width="43.33203125" customWidth="1"/>
    <col min="4865" max="4865" width="11.109375" customWidth="1"/>
    <col min="4866" max="4866" width="8.6640625" customWidth="1"/>
    <col min="4867" max="4867" width="12.44140625" bestFit="1" customWidth="1"/>
    <col min="5119" max="5119" width="5.44140625" customWidth="1"/>
    <col min="5120" max="5120" width="43.33203125" customWidth="1"/>
    <col min="5121" max="5121" width="11.109375" customWidth="1"/>
    <col min="5122" max="5122" width="8.6640625" customWidth="1"/>
    <col min="5123" max="5123" width="12.44140625" bestFit="1" customWidth="1"/>
    <col min="5375" max="5375" width="5.44140625" customWidth="1"/>
    <col min="5376" max="5376" width="43.33203125" customWidth="1"/>
    <col min="5377" max="5377" width="11.109375" customWidth="1"/>
    <col min="5378" max="5378" width="8.6640625" customWidth="1"/>
    <col min="5379" max="5379" width="12.44140625" bestFit="1" customWidth="1"/>
    <col min="5631" max="5631" width="5.44140625" customWidth="1"/>
    <col min="5632" max="5632" width="43.33203125" customWidth="1"/>
    <col min="5633" max="5633" width="11.109375" customWidth="1"/>
    <col min="5634" max="5634" width="8.6640625" customWidth="1"/>
    <col min="5635" max="5635" width="12.44140625" bestFit="1" customWidth="1"/>
    <col min="5887" max="5887" width="5.44140625" customWidth="1"/>
    <col min="5888" max="5888" width="43.33203125" customWidth="1"/>
    <col min="5889" max="5889" width="11.109375" customWidth="1"/>
    <col min="5890" max="5890" width="8.6640625" customWidth="1"/>
    <col min="5891" max="5891" width="12.44140625" bestFit="1" customWidth="1"/>
    <col min="6143" max="6143" width="5.44140625" customWidth="1"/>
    <col min="6144" max="6144" width="43.33203125" customWidth="1"/>
    <col min="6145" max="6145" width="11.109375" customWidth="1"/>
    <col min="6146" max="6146" width="8.6640625" customWidth="1"/>
    <col min="6147" max="6147" width="12.44140625" bestFit="1" customWidth="1"/>
    <col min="6399" max="6399" width="5.44140625" customWidth="1"/>
    <col min="6400" max="6400" width="43.33203125" customWidth="1"/>
    <col min="6401" max="6401" width="11.109375" customWidth="1"/>
    <col min="6402" max="6402" width="8.6640625" customWidth="1"/>
    <col min="6403" max="6403" width="12.44140625" bestFit="1" customWidth="1"/>
    <col min="6655" max="6655" width="5.44140625" customWidth="1"/>
    <col min="6656" max="6656" width="43.33203125" customWidth="1"/>
    <col min="6657" max="6657" width="11.109375" customWidth="1"/>
    <col min="6658" max="6658" width="8.6640625" customWidth="1"/>
    <col min="6659" max="6659" width="12.44140625" bestFit="1" customWidth="1"/>
    <col min="6911" max="6911" width="5.44140625" customWidth="1"/>
    <col min="6912" max="6912" width="43.33203125" customWidth="1"/>
    <col min="6913" max="6913" width="11.109375" customWidth="1"/>
    <col min="6914" max="6914" width="8.6640625" customWidth="1"/>
    <col min="6915" max="6915" width="12.44140625" bestFit="1" customWidth="1"/>
    <col min="7167" max="7167" width="5.44140625" customWidth="1"/>
    <col min="7168" max="7168" width="43.33203125" customWidth="1"/>
    <col min="7169" max="7169" width="11.109375" customWidth="1"/>
    <col min="7170" max="7170" width="8.6640625" customWidth="1"/>
    <col min="7171" max="7171" width="12.44140625" bestFit="1" customWidth="1"/>
    <col min="7423" max="7423" width="5.44140625" customWidth="1"/>
    <col min="7424" max="7424" width="43.33203125" customWidth="1"/>
    <col min="7425" max="7425" width="11.109375" customWidth="1"/>
    <col min="7426" max="7426" width="8.6640625" customWidth="1"/>
    <col min="7427" max="7427" width="12.44140625" bestFit="1" customWidth="1"/>
    <col min="7679" max="7679" width="5.44140625" customWidth="1"/>
    <col min="7680" max="7680" width="43.33203125" customWidth="1"/>
    <col min="7681" max="7681" width="11.109375" customWidth="1"/>
    <col min="7682" max="7682" width="8.6640625" customWidth="1"/>
    <col min="7683" max="7683" width="12.44140625" bestFit="1" customWidth="1"/>
    <col min="7935" max="7935" width="5.44140625" customWidth="1"/>
    <col min="7936" max="7936" width="43.33203125" customWidth="1"/>
    <col min="7937" max="7937" width="11.109375" customWidth="1"/>
    <col min="7938" max="7938" width="8.6640625" customWidth="1"/>
    <col min="7939" max="7939" width="12.44140625" bestFit="1" customWidth="1"/>
    <col min="8191" max="8191" width="5.44140625" customWidth="1"/>
    <col min="8192" max="8192" width="43.33203125" customWidth="1"/>
    <col min="8193" max="8193" width="11.109375" customWidth="1"/>
    <col min="8194" max="8194" width="8.6640625" customWidth="1"/>
    <col min="8195" max="8195" width="12.44140625" bestFit="1" customWidth="1"/>
    <col min="8447" max="8447" width="5.44140625" customWidth="1"/>
    <col min="8448" max="8448" width="43.33203125" customWidth="1"/>
    <col min="8449" max="8449" width="11.109375" customWidth="1"/>
    <col min="8450" max="8450" width="8.6640625" customWidth="1"/>
    <col min="8451" max="8451" width="12.44140625" bestFit="1" customWidth="1"/>
    <col min="8703" max="8703" width="5.44140625" customWidth="1"/>
    <col min="8704" max="8704" width="43.33203125" customWidth="1"/>
    <col min="8705" max="8705" width="11.109375" customWidth="1"/>
    <col min="8706" max="8706" width="8.6640625" customWidth="1"/>
    <col min="8707" max="8707" width="12.44140625" bestFit="1" customWidth="1"/>
    <col min="8959" max="8959" width="5.44140625" customWidth="1"/>
    <col min="8960" max="8960" width="43.33203125" customWidth="1"/>
    <col min="8961" max="8961" width="11.109375" customWidth="1"/>
    <col min="8962" max="8962" width="8.6640625" customWidth="1"/>
    <col min="8963" max="8963" width="12.44140625" bestFit="1" customWidth="1"/>
    <col min="9215" max="9215" width="5.44140625" customWidth="1"/>
    <col min="9216" max="9216" width="43.33203125" customWidth="1"/>
    <col min="9217" max="9217" width="11.109375" customWidth="1"/>
    <col min="9218" max="9218" width="8.6640625" customWidth="1"/>
    <col min="9219" max="9219" width="12.44140625" bestFit="1" customWidth="1"/>
    <col min="9471" max="9471" width="5.44140625" customWidth="1"/>
    <col min="9472" max="9472" width="43.33203125" customWidth="1"/>
    <col min="9473" max="9473" width="11.109375" customWidth="1"/>
    <col min="9474" max="9474" width="8.6640625" customWidth="1"/>
    <col min="9475" max="9475" width="12.44140625" bestFit="1" customWidth="1"/>
    <col min="9727" max="9727" width="5.44140625" customWidth="1"/>
    <col min="9728" max="9728" width="43.33203125" customWidth="1"/>
    <col min="9729" max="9729" width="11.109375" customWidth="1"/>
    <col min="9730" max="9730" width="8.6640625" customWidth="1"/>
    <col min="9731" max="9731" width="12.44140625" bestFit="1" customWidth="1"/>
    <col min="9983" max="9983" width="5.44140625" customWidth="1"/>
    <col min="9984" max="9984" width="43.33203125" customWidth="1"/>
    <col min="9985" max="9985" width="11.109375" customWidth="1"/>
    <col min="9986" max="9986" width="8.6640625" customWidth="1"/>
    <col min="9987" max="9987" width="12.44140625" bestFit="1" customWidth="1"/>
    <col min="10239" max="10239" width="5.44140625" customWidth="1"/>
    <col min="10240" max="10240" width="43.33203125" customWidth="1"/>
    <col min="10241" max="10241" width="11.109375" customWidth="1"/>
    <col min="10242" max="10242" width="8.6640625" customWidth="1"/>
    <col min="10243" max="10243" width="12.44140625" bestFit="1" customWidth="1"/>
    <col min="10495" max="10495" width="5.44140625" customWidth="1"/>
    <col min="10496" max="10496" width="43.33203125" customWidth="1"/>
    <col min="10497" max="10497" width="11.109375" customWidth="1"/>
    <col min="10498" max="10498" width="8.6640625" customWidth="1"/>
    <col min="10499" max="10499" width="12.44140625" bestFit="1" customWidth="1"/>
    <col min="10751" max="10751" width="5.44140625" customWidth="1"/>
    <col min="10752" max="10752" width="43.33203125" customWidth="1"/>
    <col min="10753" max="10753" width="11.109375" customWidth="1"/>
    <col min="10754" max="10754" width="8.6640625" customWidth="1"/>
    <col min="10755" max="10755" width="12.44140625" bestFit="1" customWidth="1"/>
    <col min="11007" max="11007" width="5.44140625" customWidth="1"/>
    <col min="11008" max="11008" width="43.33203125" customWidth="1"/>
    <col min="11009" max="11009" width="11.109375" customWidth="1"/>
    <col min="11010" max="11010" width="8.6640625" customWidth="1"/>
    <col min="11011" max="11011" width="12.44140625" bestFit="1" customWidth="1"/>
    <col min="11263" max="11263" width="5.44140625" customWidth="1"/>
    <col min="11264" max="11264" width="43.33203125" customWidth="1"/>
    <col min="11265" max="11265" width="11.109375" customWidth="1"/>
    <col min="11266" max="11266" width="8.6640625" customWidth="1"/>
    <col min="11267" max="11267" width="12.44140625" bestFit="1" customWidth="1"/>
    <col min="11519" max="11519" width="5.44140625" customWidth="1"/>
    <col min="11520" max="11520" width="43.33203125" customWidth="1"/>
    <col min="11521" max="11521" width="11.109375" customWidth="1"/>
    <col min="11522" max="11522" width="8.6640625" customWidth="1"/>
    <col min="11523" max="11523" width="12.44140625" bestFit="1" customWidth="1"/>
    <col min="11775" max="11775" width="5.44140625" customWidth="1"/>
    <col min="11776" max="11776" width="43.33203125" customWidth="1"/>
    <col min="11777" max="11777" width="11.109375" customWidth="1"/>
    <col min="11778" max="11778" width="8.6640625" customWidth="1"/>
    <col min="11779" max="11779" width="12.44140625" bestFit="1" customWidth="1"/>
    <col min="12031" max="12031" width="5.44140625" customWidth="1"/>
    <col min="12032" max="12032" width="43.33203125" customWidth="1"/>
    <col min="12033" max="12033" width="11.109375" customWidth="1"/>
    <col min="12034" max="12034" width="8.6640625" customWidth="1"/>
    <col min="12035" max="12035" width="12.44140625" bestFit="1" customWidth="1"/>
    <col min="12287" max="12287" width="5.44140625" customWidth="1"/>
    <col min="12288" max="12288" width="43.33203125" customWidth="1"/>
    <col min="12289" max="12289" width="11.109375" customWidth="1"/>
    <col min="12290" max="12290" width="8.6640625" customWidth="1"/>
    <col min="12291" max="12291" width="12.44140625" bestFit="1" customWidth="1"/>
    <col min="12543" max="12543" width="5.44140625" customWidth="1"/>
    <col min="12544" max="12544" width="43.33203125" customWidth="1"/>
    <col min="12545" max="12545" width="11.109375" customWidth="1"/>
    <col min="12546" max="12546" width="8.6640625" customWidth="1"/>
    <col min="12547" max="12547" width="12.44140625" bestFit="1" customWidth="1"/>
    <col min="12799" max="12799" width="5.44140625" customWidth="1"/>
    <col min="12800" max="12800" width="43.33203125" customWidth="1"/>
    <col min="12801" max="12801" width="11.109375" customWidth="1"/>
    <col min="12802" max="12802" width="8.6640625" customWidth="1"/>
    <col min="12803" max="12803" width="12.44140625" bestFit="1" customWidth="1"/>
    <col min="13055" max="13055" width="5.44140625" customWidth="1"/>
    <col min="13056" max="13056" width="43.33203125" customWidth="1"/>
    <col min="13057" max="13057" width="11.109375" customWidth="1"/>
    <col min="13058" max="13058" width="8.6640625" customWidth="1"/>
    <col min="13059" max="13059" width="12.44140625" bestFit="1" customWidth="1"/>
    <col min="13311" max="13311" width="5.44140625" customWidth="1"/>
    <col min="13312" max="13312" width="43.33203125" customWidth="1"/>
    <col min="13313" max="13313" width="11.109375" customWidth="1"/>
    <col min="13314" max="13314" width="8.6640625" customWidth="1"/>
    <col min="13315" max="13315" width="12.44140625" bestFit="1" customWidth="1"/>
    <col min="13567" max="13567" width="5.44140625" customWidth="1"/>
    <col min="13568" max="13568" width="43.33203125" customWidth="1"/>
    <col min="13569" max="13569" width="11.109375" customWidth="1"/>
    <col min="13570" max="13570" width="8.6640625" customWidth="1"/>
    <col min="13571" max="13571" width="12.44140625" bestFit="1" customWidth="1"/>
    <col min="13823" max="13823" width="5.44140625" customWidth="1"/>
    <col min="13824" max="13824" width="43.33203125" customWidth="1"/>
    <col min="13825" max="13825" width="11.109375" customWidth="1"/>
    <col min="13826" max="13826" width="8.6640625" customWidth="1"/>
    <col min="13827" max="13827" width="12.44140625" bestFit="1" customWidth="1"/>
    <col min="14079" max="14079" width="5.44140625" customWidth="1"/>
    <col min="14080" max="14080" width="43.33203125" customWidth="1"/>
    <col min="14081" max="14081" width="11.109375" customWidth="1"/>
    <col min="14082" max="14082" width="8.6640625" customWidth="1"/>
    <col min="14083" max="14083" width="12.44140625" bestFit="1" customWidth="1"/>
    <col min="14335" max="14335" width="5.44140625" customWidth="1"/>
    <col min="14336" max="14336" width="43.33203125" customWidth="1"/>
    <col min="14337" max="14337" width="11.109375" customWidth="1"/>
    <col min="14338" max="14338" width="8.6640625" customWidth="1"/>
    <col min="14339" max="14339" width="12.44140625" bestFit="1" customWidth="1"/>
    <col min="14591" max="14591" width="5.44140625" customWidth="1"/>
    <col min="14592" max="14592" width="43.33203125" customWidth="1"/>
    <col min="14593" max="14593" width="11.109375" customWidth="1"/>
    <col min="14594" max="14594" width="8.6640625" customWidth="1"/>
    <col min="14595" max="14595" width="12.44140625" bestFit="1" customWidth="1"/>
    <col min="14847" max="14847" width="5.44140625" customWidth="1"/>
    <col min="14848" max="14848" width="43.33203125" customWidth="1"/>
    <col min="14849" max="14849" width="11.109375" customWidth="1"/>
    <col min="14850" max="14850" width="8.6640625" customWidth="1"/>
    <col min="14851" max="14851" width="12.44140625" bestFit="1" customWidth="1"/>
    <col min="15103" max="15103" width="5.44140625" customWidth="1"/>
    <col min="15104" max="15104" width="43.33203125" customWidth="1"/>
    <col min="15105" max="15105" width="11.109375" customWidth="1"/>
    <col min="15106" max="15106" width="8.6640625" customWidth="1"/>
    <col min="15107" max="15107" width="12.44140625" bestFit="1" customWidth="1"/>
    <col min="15359" max="15359" width="5.44140625" customWidth="1"/>
    <col min="15360" max="15360" width="43.33203125" customWidth="1"/>
    <col min="15361" max="15361" width="11.109375" customWidth="1"/>
    <col min="15362" max="15362" width="8.6640625" customWidth="1"/>
    <col min="15363" max="15363" width="12.44140625" bestFit="1" customWidth="1"/>
    <col min="15615" max="15615" width="5.44140625" customWidth="1"/>
    <col min="15616" max="15616" width="43.33203125" customWidth="1"/>
    <col min="15617" max="15617" width="11.109375" customWidth="1"/>
    <col min="15618" max="15618" width="8.6640625" customWidth="1"/>
    <col min="15619" max="15619" width="12.44140625" bestFit="1" customWidth="1"/>
    <col min="15871" max="15871" width="5.44140625" customWidth="1"/>
    <col min="15872" max="15872" width="43.33203125" customWidth="1"/>
    <col min="15873" max="15873" width="11.109375" customWidth="1"/>
    <col min="15874" max="15874" width="8.6640625" customWidth="1"/>
    <col min="15875" max="15875" width="12.44140625" bestFit="1" customWidth="1"/>
    <col min="16127" max="16127" width="5.44140625" customWidth="1"/>
    <col min="16128" max="16128" width="43.33203125" customWidth="1"/>
    <col min="16129" max="16129" width="11.109375" customWidth="1"/>
    <col min="16130" max="16130" width="8.6640625" customWidth="1"/>
    <col min="16131" max="16131" width="12.44140625" bestFit="1" customWidth="1"/>
  </cols>
  <sheetData>
    <row r="1" spans="1:4" x14ac:dyDescent="0.3">
      <c r="A1" s="44" t="s">
        <v>17</v>
      </c>
      <c r="B1" s="44"/>
      <c r="C1" s="44"/>
      <c r="D1" s="44"/>
    </row>
    <row r="2" spans="1:4" ht="16.8" x14ac:dyDescent="0.3">
      <c r="A2" s="45" t="s">
        <v>209</v>
      </c>
      <c r="B2" s="45"/>
      <c r="C2" s="45"/>
      <c r="D2" s="45"/>
    </row>
    <row r="3" spans="1:4" x14ac:dyDescent="0.3">
      <c r="A3" s="6"/>
      <c r="B3" s="5"/>
      <c r="C3" s="7"/>
      <c r="D3" s="7"/>
    </row>
    <row r="4" spans="1:4" ht="30" x14ac:dyDescent="0.3">
      <c r="A4" s="8" t="s">
        <v>3</v>
      </c>
      <c r="B4" s="9" t="s">
        <v>8</v>
      </c>
      <c r="C4" s="10" t="s">
        <v>9</v>
      </c>
      <c r="D4" s="10" t="s">
        <v>10</v>
      </c>
    </row>
    <row r="5" spans="1:4" x14ac:dyDescent="0.3">
      <c r="A5" s="1"/>
      <c r="B5" s="2"/>
      <c r="C5" s="3"/>
      <c r="D5" s="3"/>
    </row>
    <row r="6" spans="1:4" x14ac:dyDescent="0.3">
      <c r="A6" s="1">
        <v>1</v>
      </c>
      <c r="B6" s="11" t="s">
        <v>180</v>
      </c>
      <c r="C6" s="3"/>
      <c r="D6" s="4"/>
    </row>
    <row r="7" spans="1:4" x14ac:dyDescent="0.3">
      <c r="A7" s="12">
        <v>1.1000000000000001</v>
      </c>
      <c r="B7" s="2" t="s">
        <v>210</v>
      </c>
      <c r="C7" s="2"/>
      <c r="D7" s="4">
        <v>30000</v>
      </c>
    </row>
    <row r="8" spans="1:4" x14ac:dyDescent="0.3">
      <c r="A8" s="1">
        <v>2</v>
      </c>
      <c r="B8" s="11" t="s">
        <v>195</v>
      </c>
      <c r="C8" s="3"/>
      <c r="D8" s="4"/>
    </row>
    <row r="9" spans="1:4" ht="30" x14ac:dyDescent="0.3">
      <c r="A9" s="1">
        <v>2.1</v>
      </c>
      <c r="B9" s="2" t="s">
        <v>211</v>
      </c>
      <c r="C9" s="3"/>
      <c r="D9" s="4">
        <f>200000+120000+50000</f>
        <v>370000</v>
      </c>
    </row>
    <row r="10" spans="1:4" x14ac:dyDescent="0.3">
      <c r="A10" s="12">
        <v>3</v>
      </c>
      <c r="B10" s="2" t="s">
        <v>212</v>
      </c>
      <c r="C10" s="2" t="s">
        <v>213</v>
      </c>
      <c r="D10" s="4">
        <v>60000</v>
      </c>
    </row>
    <row r="11" spans="1:4" x14ac:dyDescent="0.3">
      <c r="A11" s="12">
        <v>4</v>
      </c>
      <c r="B11" s="2" t="s">
        <v>214</v>
      </c>
      <c r="C11" s="2" t="s">
        <v>213</v>
      </c>
      <c r="D11" s="4">
        <v>60000</v>
      </c>
    </row>
    <row r="12" spans="1:4" x14ac:dyDescent="0.3">
      <c r="A12" s="12">
        <v>5</v>
      </c>
      <c r="B12" s="2" t="s">
        <v>198</v>
      </c>
      <c r="C12" s="2"/>
      <c r="D12" s="4">
        <v>150000</v>
      </c>
    </row>
    <row r="13" spans="1:4" x14ac:dyDescent="0.3">
      <c r="A13" s="12">
        <v>6</v>
      </c>
      <c r="B13" s="2" t="s">
        <v>215</v>
      </c>
      <c r="C13" s="2"/>
      <c r="D13" s="4">
        <v>200000</v>
      </c>
    </row>
    <row r="14" spans="1:4" x14ac:dyDescent="0.3">
      <c r="A14" s="18"/>
      <c r="B14" s="19"/>
      <c r="C14" s="4"/>
      <c r="D14" s="3" t="s">
        <v>216</v>
      </c>
    </row>
    <row r="15" spans="1:4" x14ac:dyDescent="0.3">
      <c r="A15" s="18"/>
      <c r="B15" s="20" t="s">
        <v>5</v>
      </c>
      <c r="C15" s="21"/>
      <c r="D15" s="22">
        <f>SUM(D6:D14)</f>
        <v>870000</v>
      </c>
    </row>
    <row r="16" spans="1:4" x14ac:dyDescent="0.3">
      <c r="A16" s="19"/>
      <c r="B16" s="19"/>
      <c r="C16" s="23"/>
      <c r="D16" s="24" t="s">
        <v>217</v>
      </c>
    </row>
    <row r="17" spans="1:6" x14ac:dyDescent="0.3">
      <c r="A17" s="19"/>
      <c r="B17" s="25"/>
      <c r="C17" s="14"/>
      <c r="D17" s="19"/>
    </row>
    <row r="18" spans="1:6" x14ac:dyDescent="0.3">
      <c r="A18" s="19"/>
      <c r="B18" s="20" t="s">
        <v>218</v>
      </c>
      <c r="C18" s="23"/>
      <c r="D18" s="22">
        <v>950000</v>
      </c>
    </row>
    <row r="19" spans="1:6" x14ac:dyDescent="0.3">
      <c r="A19" s="19"/>
      <c r="B19" s="19"/>
      <c r="C19" s="23"/>
      <c r="D19" s="24" t="s">
        <v>217</v>
      </c>
    </row>
    <row r="21" spans="1:6" x14ac:dyDescent="0.3">
      <c r="D21" s="15"/>
    </row>
    <row r="22" spans="1:6" x14ac:dyDescent="0.3">
      <c r="D22" s="15"/>
      <c r="E22" s="15"/>
      <c r="F22" s="15"/>
    </row>
    <row r="23" spans="1:6" x14ac:dyDescent="0.3">
      <c r="D23" s="15"/>
    </row>
    <row r="24" spans="1:6" x14ac:dyDescent="0.3">
      <c r="D24" s="15"/>
    </row>
    <row r="25" spans="1:6" x14ac:dyDescent="0.3">
      <c r="D25" s="15"/>
    </row>
    <row r="26" spans="1:6" x14ac:dyDescent="0.3">
      <c r="D26" s="15"/>
    </row>
    <row r="27" spans="1:6" x14ac:dyDescent="0.3">
      <c r="D27" s="15"/>
    </row>
    <row r="28" spans="1:6" x14ac:dyDescent="0.3">
      <c r="D28" s="15"/>
    </row>
    <row r="29" spans="1:6" x14ac:dyDescent="0.3">
      <c r="D29" s="15"/>
    </row>
    <row r="30" spans="1:6" x14ac:dyDescent="0.3">
      <c r="D30" s="15"/>
    </row>
    <row r="31" spans="1:6" x14ac:dyDescent="0.3">
      <c r="D31" s="15"/>
    </row>
    <row r="32" spans="1:6" x14ac:dyDescent="0.3">
      <c r="D32" s="15"/>
    </row>
  </sheetData>
  <mergeCells count="2">
    <mergeCell ref="A1:D1"/>
    <mergeCell ref="A2:D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מבנים</vt:lpstr>
      <vt:lpstr>ציוד לביטוח אש</vt:lpstr>
      <vt:lpstr>ביטוח ציוד אלקטרוני</vt:lpstr>
      <vt:lpstr>מבנים!Print_Titles</vt:lpstr>
      <vt:lpstr>'ציוד לביטוח אש'!Print_Titles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רינת קורס</dc:creator>
  <cp:lastModifiedBy>Amir Berenfeld</cp:lastModifiedBy>
  <cp:lastPrinted>2025-11-04T05:44:06Z</cp:lastPrinted>
  <dcterms:created xsi:type="dcterms:W3CDTF">2024-03-11T07:38:54Z</dcterms:created>
  <dcterms:modified xsi:type="dcterms:W3CDTF">2025-11-23T09:49:49Z</dcterms:modified>
</cp:coreProperties>
</file>